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xr:revisionPtr revIDLastSave="0" documentId="13_ncr:1_{44AC75C5-8766-4F59-B6BD-CE43D0D86A0A}" xr6:coauthVersionLast="36" xr6:coauthVersionMax="36" xr10:uidLastSave="{00000000-0000-0000-0000-000000000000}"/>
  <bookViews>
    <workbookView xWindow="0" yWindow="0" windowWidth="19200" windowHeight="11295" firstSheet="1" activeTab="1" xr2:uid="{4D169B16-8A74-495D-8A5A-E54002FE1B1A}"/>
  </bookViews>
  <sheets>
    <sheet name="補助金等一覧" sheetId="1" state="hidden" r:id="rId1"/>
    <sheet name="目的別歳出" sheetId="3" r:id="rId2"/>
    <sheet name="交付一覧" sheetId="2" r:id="rId3"/>
    <sheet name="団体交付詳細" sheetId="4" r:id="rId4"/>
  </sheets>
  <definedNames>
    <definedName name="_xlnm._FilterDatabase" localSheetId="2" hidden="1">交付一覧!$A$1:$F$180</definedName>
    <definedName name="_xlnm._FilterDatabase" localSheetId="3" hidden="1">団体交付詳細!$A$2:$AC$241</definedName>
    <definedName name="_xlnm._FilterDatabase" localSheetId="0" hidden="1">補助金等一覧!$A$2:$R$152</definedName>
    <definedName name="_xlnm.Print_Titles" localSheetId="3">団体交付詳細!$2:$2</definedName>
    <definedName name="_xlnm.Print_Titles" localSheetId="0">補助金等一覧!$2:$2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1" i="4" l="1"/>
  <c r="A231" i="4"/>
  <c r="A227" i="4"/>
  <c r="A224" i="4"/>
  <c r="A217" i="4"/>
  <c r="A214" i="4"/>
  <c r="A209" i="4"/>
  <c r="A204" i="4"/>
  <c r="A196" i="4"/>
  <c r="A185" i="4"/>
  <c r="A182" i="4"/>
  <c r="A137" i="4"/>
  <c r="A134" i="4"/>
  <c r="A131" i="4"/>
  <c r="A128" i="4"/>
  <c r="A122" i="4"/>
  <c r="A119" i="4"/>
  <c r="A89" i="4"/>
  <c r="A50" i="4"/>
  <c r="A34" i="4"/>
  <c r="A30" i="4"/>
  <c r="A25" i="4"/>
  <c r="A19" i="4"/>
  <c r="A14" i="4"/>
  <c r="F172" i="2"/>
  <c r="F168" i="2"/>
  <c r="F163" i="2"/>
  <c r="F159" i="2"/>
  <c r="F152" i="2"/>
  <c r="F144" i="2"/>
  <c r="F107" i="2"/>
  <c r="F100" i="2"/>
  <c r="F97" i="2"/>
  <c r="F96" i="2"/>
  <c r="F93" i="2"/>
  <c r="F91" i="2"/>
  <c r="F74" i="2"/>
  <c r="F72" i="2"/>
  <c r="F48" i="2"/>
  <c r="F44" i="2"/>
  <c r="F41" i="2"/>
  <c r="F36" i="2"/>
  <c r="F34" i="2"/>
  <c r="F22" i="2"/>
  <c r="F21" i="2"/>
  <c r="F19" i="2"/>
  <c r="F18" i="2"/>
  <c r="F16" i="2"/>
  <c r="A12" i="3"/>
  <c r="A11" i="3"/>
  <c r="A10" i="3"/>
  <c r="A9" i="3"/>
  <c r="A8" i="3"/>
  <c r="A7" i="3"/>
  <c r="A6" i="3"/>
  <c r="A5" i="3"/>
  <c r="M18" i="4"/>
  <c r="M24" i="4"/>
  <c r="M29" i="4"/>
  <c r="M33" i="4"/>
  <c r="M49" i="4"/>
  <c r="M88" i="4"/>
  <c r="M118" i="4"/>
  <c r="M121" i="4"/>
  <c r="M127" i="4"/>
  <c r="M130" i="4"/>
  <c r="M133" i="4"/>
  <c r="M136" i="4"/>
  <c r="M181" i="4"/>
  <c r="M184" i="4"/>
  <c r="M195" i="4"/>
  <c r="M203" i="4"/>
  <c r="M208" i="4"/>
  <c r="M213" i="4"/>
  <c r="M216" i="4"/>
  <c r="M223" i="4"/>
  <c r="M226" i="4"/>
  <c r="M230" i="4"/>
  <c r="M240" i="4"/>
  <c r="M244" i="4"/>
  <c r="M13" i="4"/>
  <c r="B51" i="2"/>
  <c r="B67" i="2"/>
  <c r="B119" i="2"/>
  <c r="B139" i="2"/>
  <c r="B149" i="2"/>
  <c r="B154" i="2"/>
  <c r="I179" i="2"/>
  <c r="M154" i="2"/>
  <c r="J154" i="2"/>
  <c r="I154" i="2"/>
  <c r="M149" i="2"/>
  <c r="J149" i="2"/>
  <c r="I149" i="2"/>
  <c r="M139" i="2"/>
  <c r="J139" i="2"/>
  <c r="I139" i="2"/>
  <c r="M119" i="2"/>
  <c r="J119" i="2"/>
  <c r="I119" i="2"/>
  <c r="M67" i="2"/>
  <c r="J67" i="2"/>
  <c r="I67" i="2"/>
  <c r="M51" i="2"/>
  <c r="J51" i="2"/>
  <c r="I51" i="2"/>
  <c r="M24" i="2"/>
  <c r="J24" i="2"/>
  <c r="I24" i="2"/>
  <c r="B24" i="2"/>
  <c r="M179" i="2"/>
  <c r="J179" i="2"/>
  <c r="B179" i="2"/>
  <c r="M5" i="2"/>
  <c r="J5" i="2"/>
  <c r="I5" i="2"/>
  <c r="A3" i="4" l="1"/>
  <c r="F4" i="2"/>
  <c r="A155" i="2"/>
  <c r="A150" i="2"/>
  <c r="A140" i="2"/>
  <c r="A120" i="2"/>
  <c r="A68" i="2"/>
  <c r="A52" i="2"/>
  <c r="A25" i="2"/>
  <c r="A6" i="2"/>
  <c r="A2" i="2"/>
  <c r="A4" i="3"/>
  <c r="D13" i="3" l="1"/>
  <c r="E13" i="3"/>
  <c r="F13" i="3"/>
  <c r="C13" i="3"/>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3" i="1"/>
  <c r="O153" i="1" l="1"/>
  <c r="P153" i="1"/>
  <c r="N153" i="1"/>
</calcChain>
</file>

<file path=xl/sharedStrings.xml><?xml version="1.0" encoding="utf-8"?>
<sst xmlns="http://schemas.openxmlformats.org/spreadsheetml/2006/main" count="2977" uniqueCount="1537">
  <si>
    <t>番号</t>
    <rPh sb="0" eb="2">
      <t>バンゴウ</t>
    </rPh>
    <phoneticPr fontId="1"/>
  </si>
  <si>
    <t>交付の目的</t>
    <rPh sb="0" eb="2">
      <t>コウフ</t>
    </rPh>
    <rPh sb="3" eb="5">
      <t>モクテキ</t>
    </rPh>
    <phoneticPr fontId="1"/>
  </si>
  <si>
    <t>交付の相手方</t>
    <rPh sb="0" eb="2">
      <t>コウフ</t>
    </rPh>
    <rPh sb="3" eb="6">
      <t>アイテガタ</t>
    </rPh>
    <phoneticPr fontId="1"/>
  </si>
  <si>
    <t>交付対象事業</t>
    <rPh sb="0" eb="2">
      <t>コウフ</t>
    </rPh>
    <rPh sb="2" eb="4">
      <t>タイショウ</t>
    </rPh>
    <rPh sb="4" eb="6">
      <t>ジギョウ</t>
    </rPh>
    <phoneticPr fontId="1"/>
  </si>
  <si>
    <t>交付額の算定方法</t>
    <rPh sb="0" eb="2">
      <t>コウフ</t>
    </rPh>
    <rPh sb="2" eb="3">
      <t>ガク</t>
    </rPh>
    <rPh sb="4" eb="6">
      <t>サンテイ</t>
    </rPh>
    <rPh sb="6" eb="8">
      <t>ホウホウ</t>
    </rPh>
    <phoneticPr fontId="1"/>
  </si>
  <si>
    <t>R2当初予算</t>
    <rPh sb="2" eb="4">
      <t>トウショ</t>
    </rPh>
    <rPh sb="4" eb="6">
      <t>ヨサン</t>
    </rPh>
    <phoneticPr fontId="1"/>
  </si>
  <si>
    <t>根拠法令等</t>
    <rPh sb="0" eb="2">
      <t>コンキョ</t>
    </rPh>
    <rPh sb="2" eb="4">
      <t>ホウレイ</t>
    </rPh>
    <rPh sb="4" eb="5">
      <t>トウ</t>
    </rPh>
    <phoneticPr fontId="1"/>
  </si>
  <si>
    <t>所管部署</t>
    <rPh sb="0" eb="2">
      <t>ショカン</t>
    </rPh>
    <rPh sb="2" eb="4">
      <t>ブショ</t>
    </rPh>
    <phoneticPr fontId="1"/>
  </si>
  <si>
    <t>R元予算額
（単位：円）</t>
    <rPh sb="1" eb="2">
      <t>ガン</t>
    </rPh>
    <rPh sb="2" eb="4">
      <t>ヨサン</t>
    </rPh>
    <rPh sb="4" eb="5">
      <t>ガク</t>
    </rPh>
    <rPh sb="7" eb="9">
      <t>タンイ</t>
    </rPh>
    <rPh sb="10" eb="11">
      <t>エン</t>
    </rPh>
    <phoneticPr fontId="1"/>
  </si>
  <si>
    <t>R元決算額
（単位：円）</t>
    <rPh sb="1" eb="2">
      <t>ゲン</t>
    </rPh>
    <rPh sb="2" eb="4">
      <t>ケッサン</t>
    </rPh>
    <rPh sb="4" eb="5">
      <t>ガク</t>
    </rPh>
    <rPh sb="7" eb="9">
      <t>タンイ</t>
    </rPh>
    <rPh sb="10" eb="11">
      <t>エン</t>
    </rPh>
    <phoneticPr fontId="1"/>
  </si>
  <si>
    <t>職員研修助成金</t>
  </si>
  <si>
    <t>広報区長研修助成金</t>
  </si>
  <si>
    <t>伊予市国際交流支援補助金</t>
  </si>
  <si>
    <t>番号制度関連事務に係る交付金</t>
  </si>
  <si>
    <t>交通安全運動推進費助成金</t>
  </si>
  <si>
    <t>自主防災組織活動事業費補助金</t>
  </si>
  <si>
    <t>自主防災組織活性化支援事業補助金</t>
  </si>
  <si>
    <t>防犯灯設置費補助金</t>
  </si>
  <si>
    <t>民生委員協議会補助金</t>
  </si>
  <si>
    <t>社会福祉協議会補助金</t>
  </si>
  <si>
    <t>人権相談運営補助金</t>
  </si>
  <si>
    <t>地域活動支援センター送迎サービス費補助金</t>
  </si>
  <si>
    <t>個人番号カード関連事務等の委任に係る交付金</t>
  </si>
  <si>
    <t>敬老会実施事業費補助金</t>
  </si>
  <si>
    <t>伊予市シルバー人材センター補助金</t>
  </si>
  <si>
    <t>老人クラブ育成事業補助金</t>
  </si>
  <si>
    <t>食生活改善推進協議会助成金</t>
  </si>
  <si>
    <t>伊予市放課後児童交流支援事業助成金</t>
  </si>
  <si>
    <t>児童クラブ障がい児受入補助金</t>
  </si>
  <si>
    <t xml:space="preserve">地域組織活動育成事業補助金 </t>
  </si>
  <si>
    <t>母子家庭等自立支援給付費</t>
  </si>
  <si>
    <t>推進組織推進交付金</t>
  </si>
  <si>
    <t>林道整備事業原材料費等補助金</t>
  </si>
  <si>
    <t>浄化槽設置整備事業補助金</t>
  </si>
  <si>
    <t>木造住宅耐震改修事業補助金</t>
  </si>
  <si>
    <t>木造住宅耐震診断業務補助金</t>
  </si>
  <si>
    <t>老朽危険空家除去事業補助金</t>
  </si>
  <si>
    <t>ブロック塀等撤去・改修補助金</t>
  </si>
  <si>
    <t>伊予市次世代ファーマーサポート事業費補助金</t>
  </si>
  <si>
    <t>中小企業振興資金利子補給金</t>
  </si>
  <si>
    <t>中小企業振興資金信用保証料補給金</t>
  </si>
  <si>
    <t>中小企業制度資金利子補給金</t>
  </si>
  <si>
    <t>商工振興事業費補助金</t>
  </si>
  <si>
    <t>双海中山商工会等活動経費補助金</t>
  </si>
  <si>
    <t>双海中山商工会商品券発行事業費補助金</t>
  </si>
  <si>
    <t>商工会等地域活性化支援事業費補助金</t>
  </si>
  <si>
    <t>創業支援事業費補助金</t>
  </si>
  <si>
    <t>伊予市観光協会イベント事業費補助金等</t>
  </si>
  <si>
    <t>伊予市トライアスロン大会補助金</t>
  </si>
  <si>
    <t>伊予市ほたる保護活動費補助金</t>
  </si>
  <si>
    <t>伊予市観光ボランティアガイド補助金</t>
  </si>
  <si>
    <t>お年寄りに優しいまちづくり事業費補助金</t>
  </si>
  <si>
    <t>新規創業等経営安定化支援事業費補助金</t>
  </si>
  <si>
    <t>犬・猫不妊去勢手術費補助金</t>
  </si>
  <si>
    <t>住宅用新エネルギー機器設置事業費補助金</t>
  </si>
  <si>
    <t>飲用井戸整備事業補助金</t>
  </si>
  <si>
    <t>一斉臨時休業対策昼食支援事業費補助金</t>
  </si>
  <si>
    <t>就園奨励費補助金</t>
  </si>
  <si>
    <t>児童生徒大会出場補助金</t>
  </si>
  <si>
    <t>愛媛県スポーツ少年大会派遣費</t>
  </si>
  <si>
    <t>体育協会・スポーツ少年団体活動補助金</t>
  </si>
  <si>
    <t>款</t>
    <rPh sb="0" eb="1">
      <t>カン</t>
    </rPh>
    <phoneticPr fontId="1"/>
  </si>
  <si>
    <t>項</t>
    <rPh sb="0" eb="1">
      <t>コウ</t>
    </rPh>
    <phoneticPr fontId="1"/>
  </si>
  <si>
    <t>目</t>
    <rPh sb="0" eb="1">
      <t>モク</t>
    </rPh>
    <phoneticPr fontId="1"/>
  </si>
  <si>
    <t>節</t>
    <rPh sb="0" eb="1">
      <t>セツ</t>
    </rPh>
    <phoneticPr fontId="1"/>
  </si>
  <si>
    <t>細節</t>
    <rPh sb="0" eb="2">
      <t>サイセツ</t>
    </rPh>
    <phoneticPr fontId="1"/>
  </si>
  <si>
    <t>事業番号</t>
    <rPh sb="0" eb="2">
      <t>ジギョウ</t>
    </rPh>
    <rPh sb="2" eb="4">
      <t>バンゴウ</t>
    </rPh>
    <phoneticPr fontId="1"/>
  </si>
  <si>
    <t>未来づくり戦略室</t>
  </si>
  <si>
    <t>水道課</t>
  </si>
  <si>
    <t>議会事務局</t>
  </si>
  <si>
    <t>総務課</t>
  </si>
  <si>
    <t>危機管理課</t>
  </si>
  <si>
    <t>福祉課</t>
  </si>
  <si>
    <t>市民課</t>
  </si>
  <si>
    <t>長寿介護課</t>
  </si>
  <si>
    <t>健康増進課</t>
  </si>
  <si>
    <t>子育て支援課</t>
  </si>
  <si>
    <t>農林水産課</t>
  </si>
  <si>
    <t>都市住宅課</t>
  </si>
  <si>
    <t>農業振興課</t>
  </si>
  <si>
    <t>経済雇用戦略課</t>
  </si>
  <si>
    <t>環境保全課</t>
  </si>
  <si>
    <t>学校教育課</t>
  </si>
  <si>
    <t>社会教育課</t>
  </si>
  <si>
    <t>職員の視野を広げ、自己啓発意欲の高揚を図るとともに、職場における事務能率の増進、市民サービスの向上に資することを目的とする。</t>
    <phoneticPr fontId="1"/>
  </si>
  <si>
    <t>他県等への出張旅費及び研修負担金等</t>
  </si>
  <si>
    <t>市民の国際交流活動の活性化と拡大を図ること</t>
  </si>
  <si>
    <t>研修に要する交通費、宿泊費、食事代、講師謝礼等</t>
  </si>
  <si>
    <t>中学生の海外渡航に係る旅費、イベント実施経費（出店、出演、出品などの各種助成金）</t>
  </si>
  <si>
    <t>伊予市広報区長研修助成金交付要綱</t>
  </si>
  <si>
    <t>女性人材発掘・育成・指導者養成事業に要する経費に対し、補助を行うことで男女協働参画の推進を図る。</t>
    <phoneticPr fontId="2"/>
  </si>
  <si>
    <t>研修会等への参加費用及び旅費、講習会講師謝礼等</t>
  </si>
  <si>
    <t>伊予市女性リーダー育成委員会補助金交付要綱</t>
  </si>
  <si>
    <t>伊予市国際交流事業支援補助金</t>
  </si>
  <si>
    <t>伊予市コミニュティ助成事業補助金交付要綱</t>
  </si>
  <si>
    <t>・地方公共団体情報システム機構法第33条
・地方公共団体情報システム機構定款第37条第1項第3号の「行政手続きにおける特定の個人を識別するための番号の利用等に関する法律の規定による通知カード及び個人番号カード並びに情報提供ネットワークシステムによる特定個人情報の提供等に関する省令（平成26年総務省令第85号）第37条第１項及び第50条第１項に規定する交付金」</t>
  </si>
  <si>
    <t>委任事務に係る費用</t>
  </si>
  <si>
    <t>コンピュータシステムの構築・管理・運用</t>
  </si>
  <si>
    <t>地方公共団体情報システム機構法第8条に規定された地方公共団体情報システム機構の代表者会議による決定</t>
  </si>
  <si>
    <t>集会所の改修又は修繕に要する費用</t>
  </si>
  <si>
    <t>伊予市集会所改修等事業費補助金交付要綱</t>
  </si>
  <si>
    <t>伊予市交通安全運動推進費助成金交付要綱</t>
  </si>
  <si>
    <t>市内における交通事故の防止を図り、市民の安全で快適な生活の実現に資すること。</t>
  </si>
  <si>
    <t>幟旗や注意看板等の購入・作製経費、運動期間中の交通監視活動の経費等</t>
  </si>
  <si>
    <t>予算額の各５０％を均等割と人口割で算出</t>
  </si>
  <si>
    <t>他の自治体の類似制度を参考に設計</t>
  </si>
  <si>
    <t>自主防災組織の自主的で自発的な防災活動を助長し、組織の育成を図ること</t>
  </si>
  <si>
    <t>伊予市自主防災組織活動事業費補助金交付要綱</t>
  </si>
  <si>
    <t>伊予市消防団団本部及び分団本部運営費補助金</t>
  </si>
  <si>
    <t>伊予市幼年消防クラブ、伊予市少年消防クラブ及び伊予市婦人防火クラブの活動補助金</t>
  </si>
  <si>
    <t>伊予地区の保護司相互の連絡協調を助長し、伊予地区保護司会活動の発展を図り、犯罪予防活動に寄与することを目的とする。</t>
  </si>
  <si>
    <t>国勢調査による人口×２３円/人</t>
  </si>
  <si>
    <t>伊予地区保護司会補助金交付要綱</t>
  </si>
  <si>
    <t>伊予地区保護司会助成金</t>
    <rPh sb="8" eb="11">
      <t>ジョセイキン</t>
    </rPh>
    <phoneticPr fontId="1"/>
  </si>
  <si>
    <t>伊予市内の更生保護女性会相互の連絡協調を助長し、更生保護女性会活動の発展を図り、更生保護事業に寄与することを目的とする。</t>
  </si>
  <si>
    <t>各支部への活動助成金（＠13,000円×6支部）
施設訪問に要する経費　　等</t>
  </si>
  <si>
    <t>国勢調査による人口×４円/人+活動費150千円　　　　　　　　　　　　　　</t>
  </si>
  <si>
    <t>伊予市更生保護女性会補助金交付要綱</t>
  </si>
  <si>
    <t>伊予地区更生保護女性会補助金</t>
    <rPh sb="2" eb="4">
      <t>チク</t>
    </rPh>
    <phoneticPr fontId="1"/>
  </si>
  <si>
    <t>遺族会会員相互の連絡協調を助長し、遺族会活動の発展を図り、遺族援護事業に寄与することを目的とする。</t>
  </si>
  <si>
    <t>県遺族会負担金、各支部活動経費等</t>
  </si>
  <si>
    <t>定額補助</t>
  </si>
  <si>
    <t>伊予市遺族会補助金交付要綱</t>
  </si>
  <si>
    <t>遺族会補助金</t>
    <phoneticPr fontId="1"/>
  </si>
  <si>
    <t>障害者団体補助金(視覚障害者協会）</t>
  </si>
  <si>
    <t>障害者団体補助金（手をつなぐ育成会）</t>
  </si>
  <si>
    <t>伊予市森林環境保全整備事業費補助金</t>
  </si>
  <si>
    <t>伊予市景観形成推進事業費助成金</t>
  </si>
  <si>
    <t>伊予市景観形成推進組織活動費助成金</t>
  </si>
  <si>
    <t>農業近代化資金利子補給金</t>
  </si>
  <si>
    <t>伊予市環境保全型農業直接支援事業交付金</t>
  </si>
  <si>
    <t>伊予市農業次世代人材投資事業費補助金</t>
  </si>
  <si>
    <t>伊予農業高等学校農業教育推進協議会補助金</t>
  </si>
  <si>
    <t>伊予市農業共済事業費補助金</t>
  </si>
  <si>
    <t>伊予市生活研究協議会補助金</t>
  </si>
  <si>
    <t>伊予市農山漁村男女共同参画社会づくり推進協議会補助金</t>
  </si>
  <si>
    <t>伊予市鳥獣被害防止総合対策事業費補助金</t>
  </si>
  <si>
    <t>柑橘放任園害虫対策事業費補助金</t>
  </si>
  <si>
    <t>伊予市経営所得安定対策推進事業費補助金</t>
  </si>
  <si>
    <t>伊予市中山間地域等直接支払交付金</t>
    <phoneticPr fontId="2"/>
  </si>
  <si>
    <t>伊予市花まつり事業費補助金</t>
  </si>
  <si>
    <t>伊予市生ごみ処理機等購入費補助金</t>
  </si>
  <si>
    <t>伊予市浄化槽雨水貯留施設改造費補助金</t>
  </si>
  <si>
    <t>伊予市雨水貯留施設購入費補助金</t>
  </si>
  <si>
    <t>政務活動費交付金</t>
  </si>
  <si>
    <t>特色ある学校づくり補助金（小学校）</t>
  </si>
  <si>
    <t>特色ある学校づくり補助金（中学校）</t>
  </si>
  <si>
    <t>伊予市ＰＴＡ連絡協議会活動補助金</t>
  </si>
  <si>
    <t>伊予市愛護班連合会活動補助金</t>
  </si>
  <si>
    <t>犯罪防止による明るいまちの実現</t>
  </si>
  <si>
    <t>伊予市防犯灯等設置費補助金交付要綱</t>
  </si>
  <si>
    <t>伊予市消防団の円滑な活動を促進すること</t>
  </si>
  <si>
    <t>予算の範囲内</t>
  </si>
  <si>
    <t>伊予市消防団団本部及び分団本部運営費補助金交付要綱</t>
  </si>
  <si>
    <t>伊予市幼年消防クラブ、伊予市少年消防クラブ及び伊予市婦人防火クラブの円滑な活動を促進する。</t>
  </si>
  <si>
    <t>火災予防知識、初期消火や通報・避難などの技能の習得や地域の連携意識の高揚に関する事業経費</t>
  </si>
  <si>
    <t>対象事業の必要経費について予算の範囲内で決定</t>
  </si>
  <si>
    <t>伊予市幼年消防クラブ、伊予市少年消防クラブ及び伊予市婦人防火クラブの活動補助金交付要綱</t>
  </si>
  <si>
    <t>伊予市民生児童委員協議会の活動活性化を図るため</t>
  </si>
  <si>
    <t>全体会・部会活動・地区民協活動・県外研修に要する経費について、民生委員一人当たりの単価を設定し積算</t>
  </si>
  <si>
    <t>民生委員法・児童福祉法</t>
  </si>
  <si>
    <t>人権擁護員相互の連絡強調・自己研修を助長し人権擁護活動に寄与すること。</t>
  </si>
  <si>
    <t>人権相談会場使用料・消耗品、人権擁護委員研修会旅費等</t>
  </si>
  <si>
    <t>予算範囲内で、対象経費の実績に応じた金額</t>
  </si>
  <si>
    <t>伊予市人権相談運営補助金交付要綱</t>
  </si>
  <si>
    <t>同和問題を正しく理解し、一人一人の人権が尊重される社会の実現を目指す。</t>
  </si>
  <si>
    <t>人権啓発土曜講座の開催に要する経費、各種研修会の参加等に要する経費など</t>
  </si>
  <si>
    <t>要望書による年間事業計画・収支予算を基に算出。</t>
  </si>
  <si>
    <t>愛媛県人権対策協議会伊予市支部運営費補助金交付要綱</t>
  </si>
  <si>
    <t>伊予市視覚障害者協会活動発展を図るため</t>
  </si>
  <si>
    <t>県の行事への参加費等</t>
  </si>
  <si>
    <t>伊予市視覚障害者協会活動費補助金交付要綱</t>
  </si>
  <si>
    <t>伊予市手をつなぐ育成会活動発展を図るため</t>
  </si>
  <si>
    <t>県の行事への参加、研修会費等</t>
  </si>
  <si>
    <t>伊予市手をつなぐ育成会活動費補助金交付要綱</t>
  </si>
  <si>
    <t>障害者地域活動支援センター事業利用者の送迎を行う。</t>
  </si>
  <si>
    <t>人件費・需用費</t>
  </si>
  <si>
    <t>伊予市障害者地域活動支援センター送迎サービス事業費補助金交付要綱</t>
  </si>
  <si>
    <t>マイナンバーの通知カード及びマイナンバーカードの発行</t>
  </si>
  <si>
    <t>マイナンバーの通知カード及びマイナンバーカードの発行・発送経費、作成にかかる人件費</t>
  </si>
  <si>
    <t>対象経費の10分の10で、各市区町村に人口割で按分</t>
  </si>
  <si>
    <t>行政手続における特定の個人を識別するための番号の利用等に関する法律・電子署名等に係る地方公共団体情報システム機構の認証業務に関する法律施行規則・電子署名等に係る地方公共団体情報システム機構の認証業務に関する法律</t>
  </si>
  <si>
    <t>地域社会の進展に寄与され、豊富な知識と経験を有する高齢者を敬愛し、併せて長寿を慶祝し豊かで生きがいのある老後の生活を祈念するため。</t>
  </si>
  <si>
    <t>敬老会の開催にかかる経費（お弁当代金、お祝品、欠席者への記念品代金等）</t>
  </si>
  <si>
    <t>当該年度の8月1日現在において伊予市に住所を有し、当該年度12月31日時点において75歳以上の者1人当たり2,000円</t>
  </si>
  <si>
    <t>伊予市敬老会実施事業費補助金交付要綱</t>
  </si>
  <si>
    <t>高齢化の急速な進展に対応するため、高齢者の意欲と能力に応じた社会参加を促すとともに、短期的な就業を希望する高齢者の就労の機会を提供する。</t>
  </si>
  <si>
    <t>就労者に対する給料、就労に係る材料費及び消耗品等の購入など</t>
  </si>
  <si>
    <t>伊予市シルバー人材センターが行う当該補助事業の実施に要する経費の一部</t>
  </si>
  <si>
    <t>伊予市シルバー人材センター事業費補助金交付要綱</t>
  </si>
  <si>
    <t>老人クラブの活動を支援することにより、会員の健康と生きがいづくりを図ると共に、地域社会の中で互いに助け合いのできる人間関係を築く。</t>
  </si>
  <si>
    <t>高齢者の生きがいと健康づくりに資するとともに、社会参加の促進を目的とする事業に係る費用</t>
  </si>
  <si>
    <t>老人クラブごと会員数×750円、会員数20人以上クラブ数×5,500円（各老人クラブ）
市老連会員数×250円、健康づくり事業150,000円、活動活性化事業900,000円（伊予市老人クラブ連合会）</t>
  </si>
  <si>
    <t>伊予市老人クラブ育成事業補助金交付要綱</t>
  </si>
  <si>
    <t>健診費用を助成する事で経済的負担を軽減し、安心して妊娠中や出生後必要な健診を受けることができるようにするため</t>
  </si>
  <si>
    <t>妊婦健診及び新生児聴覚検査</t>
  </si>
  <si>
    <t>実際に支払った健診費用のうち、愛媛県内広域で委託契約されている金額を上限とする。</t>
  </si>
  <si>
    <t>母子保健法
（伊予市妊婦一般健康診査費助成実施要綱）</t>
  </si>
  <si>
    <t>対象助成額の内、１年度につき５万円を限度とする。通算６回まで</t>
  </si>
  <si>
    <t>愛媛県内の他市町の助成金を参考にしている。（治療費の額から、愛媛県特定不妊治療費助成事業による助成額を控除した額を「対象助成額」とし、１年度につき５万円を限度とする。）</t>
  </si>
  <si>
    <t xml:space="preserve">
（伊予市特定不妊治療費助成実施要綱）</t>
  </si>
  <si>
    <t>伊予市食生活改善推進協議会の活動を促進し、住民の健康づくりと福祉の向上を図るため</t>
  </si>
  <si>
    <t>伊予市食生活改善推進協議会助成金交付要綱</t>
  </si>
  <si>
    <t>予防接種の接種機会を確保し、感染予防と重症化を予防するため。</t>
  </si>
  <si>
    <t>予防接種費用</t>
  </si>
  <si>
    <t xml:space="preserve">Ａ類疾病については、接種機関で実際に支払った額
Ｂ類疾病については、接種機関で実際に支払った額から、市が別に定める被接種者負担額を控除した額
</t>
  </si>
  <si>
    <t>予防接種法
伊予市県外実施における予防接種費用助成金交付要綱</t>
  </si>
  <si>
    <t>放課後児童クラブの交流の促進を図ることで、活動を展開している児童クラブの運営発展及び児童クラブに所属する児童の福祉向上に寄与すること</t>
  </si>
  <si>
    <t>交流活動に伴う会場使用料、保育材料費</t>
  </si>
  <si>
    <t>基準単価500円/人×事業参加人数で補助金額を算出し、予算の範囲内を限度とする。</t>
  </si>
  <si>
    <t>伊予市放課後児童交流支援事業助成金交付要綱</t>
  </si>
  <si>
    <t>毎年度４月１日現在の児童数×1,000円</t>
  </si>
  <si>
    <t>伊予市地域組織活動育成事業費補助金交付要綱</t>
  </si>
  <si>
    <t>子どもを持ちたい人が安心して生み育てられることができる環境を整えるため、子育て世帯への経済的支援を行う事業を実施することにより、福祉の向上及び少子化対策を促進するとともに、併せて地域経済の活性化に資することを目的とする。</t>
  </si>
  <si>
    <t>県が指定したメーカーの紙オムツの購入に使用できる補助券。</t>
  </si>
  <si>
    <t>平成29年４月１日生まれ以降の出生で、第２子以降の子を持つ保護者に対し、５万円分（1,000円×50枚）の紙オムツ購入補助券を交付。</t>
  </si>
  <si>
    <t>伊予市愛顔の子育て応援事業実施要綱
愛媛県愛顔の子育て応援事業費補助金交付要綱
愛媛県愛顔の子育て応援事業費補助金交付要領</t>
  </si>
  <si>
    <t>市内において地方公共団体以外の者が設置する保育所、認定こども園、小規模保育事業所等が実施する延長保育事業に要する経費の負担を軽減し、もって子ども・子育て支援の着実な推進を図る。</t>
  </si>
  <si>
    <t>延長保育事業に係る経費（人件費、消耗品費等）</t>
  </si>
  <si>
    <t>国の基準額に準じる。</t>
  </si>
  <si>
    <t>延長保育事業補助金交付要綱
国の延長保育事業実施要綱</t>
  </si>
  <si>
    <t>母子家庭及び父子家庭の自立の促進を図る</t>
  </si>
  <si>
    <t>伊予市母子家庭等高等職業訓練促進給付金等支給事業実施要綱
伊予市母子家庭等自立支援教育訓練給付金事業実施要綱</t>
  </si>
  <si>
    <t>伊予市内における農業基盤整備を促進するとともに農業経営の合理化を図り、もって農業の生産性向上と地域の環境整備を促進する</t>
  </si>
  <si>
    <t>伊予市土地改良事業原材料費等補助金交付要綱</t>
  </si>
  <si>
    <t>農業水利施設の多面的機能を発揮する整備及び環境への配慮や安全管理の強化など高度な管理体制の整備を行うことを目的とする。</t>
  </si>
  <si>
    <t>国営造成施設管理体制整備促進事業の内、管理体制整備強化支援費に要する経費の10分の10</t>
  </si>
  <si>
    <t>国営造成施設管理体制整備促進事業補助金交付要綱</t>
  </si>
  <si>
    <t>農業・農村が有する多面的機能の維持・発揮を図る</t>
  </si>
  <si>
    <t>農地・水路等の資源の基本的な保全活動（法面草刈・水路泥上げ等）
水路・農道・ため池などの施設の軽微な補修　　など</t>
  </si>
  <si>
    <t>多面的機能を支える活動及び地域資源の質的向上を図る共同活動に対し、対象となる農地面積に応じて支援する</t>
  </si>
  <si>
    <t>農業の有する多面的機能の発揮の促進に関する法律
伊予市農村環境保全向上活動支援事業補助金交付要綱</t>
  </si>
  <si>
    <t>農地周りの農業用用排水路、農道などの施設の長寿命化のための補修・更新等の活動に対し、対象となる農地面積に応じて支援する。</t>
  </si>
  <si>
    <t>原木椎茸の生産振興を図るため</t>
  </si>
  <si>
    <t>伊予椎茸生産組合活動事業費補助金交付要綱</t>
  </si>
  <si>
    <t>自然豊かな住みよい郷土づくりの一環として、自然愛護活動の実践により自然を愛する心豊かな少年・少女を育てるため</t>
  </si>
  <si>
    <t>伊予市緑の少年隊活動事業費補助金交付要綱</t>
  </si>
  <si>
    <t>原木しいたけの生産振興と農林業経営の安定向上を図るため</t>
  </si>
  <si>
    <t>種駒購入費：種駒1駒当たり0.8円以内
推進事務費：種駒購入費補助金額の10分の1以内</t>
  </si>
  <si>
    <t>伊予市原木しいたけ優良品種導入事業費補助金交付要綱</t>
  </si>
  <si>
    <t>森林資源の有効利用と木材生産量の増加を図るため、杉や桧の搬出間伐を推進し、一年を通して間伐材を地元原木市場へ出荷することにより、原木市場の価格安定を目指す。</t>
  </si>
  <si>
    <t>・除間伐材出荷促進費：出荷材積1立方メートル当たり1,500円以内
・推進事務費：所間伐材出荷促進費補助金額の10分の1以内</t>
  </si>
  <si>
    <t>伊予市除間伐材出荷促進対策事業費補助金交付要綱</t>
  </si>
  <si>
    <t>森林施業の集約化や路網整備を通じて施業の低コスト化を図りつつ森林整備を計画的に推進するとともに、森林の有する多面的機能の維持・増進を図る。</t>
  </si>
  <si>
    <t>人工造林、樹下植栽等、下刈り、雪起こし、倒木起こし、枝打ち、除伐、更新伐、付帯施設等整備は事業費の10％以内。森林作業道整備は事業費の15％以内。間伐は事業費の30％以内。</t>
  </si>
  <si>
    <t>建築物における木材利用の拡大を促し、林業の活性化、建築関係産業の振興及び定住促進を図るため。</t>
  </si>
  <si>
    <t>伊予市木造新築住宅建築支援事業費補助金交付要綱</t>
  </si>
  <si>
    <t xml:space="preserve">森林の多面的機能が効果的、効率的に発揮されるよう、長期にわたって手入れをされていない里山林を優先的に実施する取組を支援し、森林及び山村の活性化を図る。
</t>
  </si>
  <si>
    <t>林道の整備を促進するとともに、林業経営の合理化を図り、もって林業の生産性向上と地域の環境整備を促進するため。</t>
  </si>
  <si>
    <t>市の設計基準に基づき算定した額とし、5万円以上で30万円を限度</t>
  </si>
  <si>
    <t>伊予市林道整備事業原材料費等補助金交付要綱</t>
  </si>
  <si>
    <t>漁業者が本市漁業近代化事業に必要な資金の貸付けを金融機関から受けるとき、当該融資機関に対し、その利子を補給することにより漁業経営の近代化と合理化を図ることを目的とする。</t>
  </si>
  <si>
    <t>漁業近代化資金融通法（愛媛県）　
伊予市漁業近代化資金利子補給に関する条例
伊予市漁業近代化資金利子補給に関する条例施行規則</t>
  </si>
  <si>
    <t>伊予市双海地域の漁業協同組合女性部が組織及び運営基盤を強化し、女性ならではの豊かな発想に基づく企画や相互間交流等、積極的な事業活動を行うことにより、地域の水産業の健全な発展を図ることを目的とする。</t>
  </si>
  <si>
    <t>予算の範囲内において定額補助</t>
  </si>
  <si>
    <t>伊予市双海町漁業協同組合女性部対策事業費補助金交付要綱</t>
  </si>
  <si>
    <t>伊予市双海地域の漁業の担い手である漁業後継者で構成する組織が漁業技術の向上及び漁家経営の強化についての研修や情報交換等積極的な活動を行うことにより、地域水産業の健全な発展を図ることを目的とする。</t>
  </si>
  <si>
    <t>予算の範囲内において定額</t>
  </si>
  <si>
    <t>伊予市双海町漁業後継者対策事業費補助金交付要綱</t>
  </si>
  <si>
    <t>伊予市において水産物の食生活における重要性を見直し、地域における魚の消費拡大を図るため、魚食普及活動を行う経費に対して補助することを目的とする。</t>
  </si>
  <si>
    <t>予算の範囲内の補助限度額以内による定額</t>
  </si>
  <si>
    <t>伊予市魚食普及活動費補助金交付要綱</t>
  </si>
  <si>
    <t>伊予市双海町若い漁業者自主研修活動事業費補助金交付要綱</t>
  </si>
  <si>
    <t>新規漁業就業者の定着促進を図るため。</t>
  </si>
  <si>
    <t>漁協が要領に基づいて新規漁業就業者に対し、漁業に必要な消耗品購入費を支援するのに必要な経費。ただし、新規漁業就業者が要した経費の3分の2以内。</t>
  </si>
  <si>
    <t>愛媛県新規漁業就業者定着促進事業費補助金交付要綱
伊予市新規漁業就業者定着促進事業費補助金交付要綱</t>
  </si>
  <si>
    <t>伊予漁業協同組合が組織及び運営基盤を強化充実し、積極的な事業活動を行うことにより、漁業の総合的な改善発達を図ることを目的とする。</t>
  </si>
  <si>
    <t>伊予市水産漁業振興事業補助金交付要綱</t>
  </si>
  <si>
    <t>本市の水産業の振興を図ることを目的とする。</t>
  </si>
  <si>
    <t>予算の範囲内において、補助対象経費の10分の4以内</t>
  </si>
  <si>
    <t>伊予市漁港施設改修事業費補助金交付要綱</t>
  </si>
  <si>
    <t>漁業の振興並びに市民の生活環境保全を図ることを目的とする。</t>
  </si>
  <si>
    <t>補助対象経費の10分の4以内</t>
  </si>
  <si>
    <t>伊予市農業及び漁業廃棄物処理事業費補助金交付要綱</t>
  </si>
  <si>
    <t>公共用水域の水質保全及び生活環境の改善を図ること</t>
  </si>
  <si>
    <t>浄化槽の設置に要する経費</t>
  </si>
  <si>
    <t>転換―循環型社会形成推進交付金交付要綱(取扱要領　別表３　高度処理型浄化槽基準額
新築―伊予市浄化槽設置整備事業補助金交付要綱　別表第２　(上記浄化槽基準額×0.6)</t>
  </si>
  <si>
    <t>伊予市浄化槽設置整備事業補助金交付要綱</t>
  </si>
  <si>
    <t>景観計画区域内の良好な景観を形成する建築物の建築等の支援</t>
  </si>
  <si>
    <t>建築物の屋根、外壁、建具、壁面線等の新築、新設、増設、増改築、修繕、修景等
景観重要建造物は、屋根、外壁、建具、壁面線等の新設、増設、復元のための改築、復元のための修繕、修景等
景観重要樹木は、剪定、病害虫防除等</t>
  </si>
  <si>
    <t>景観計画区域内の良好な景観の形成に資する活動の支援</t>
  </si>
  <si>
    <t>景観形成推進組織の活動に必要な謝金、報償費、消耗品費、印刷製本費、燃料費、通信運搬費、使用料及び賃借料</t>
  </si>
  <si>
    <t>助成対象経費の10分の10とし、5万円を限度とする。</t>
  </si>
  <si>
    <t>伊予市景観条例
伊予市景観形成推進組織活動費助成金交付要綱</t>
  </si>
  <si>
    <t>昭和56年5月31日以前に着工された住宅の耐震化の促進</t>
  </si>
  <si>
    <t>伊予市木造住宅耐震改修支援事業</t>
  </si>
  <si>
    <t>伊予市木造住宅耐震診断事業補助金交付要綱</t>
  </si>
  <si>
    <t>老朽化して倒壊等のおそれのある危険な空家で、倒壊すれば道路との境界を越え、避難等に支障をきたす老朽危険空き家の除却を促進する。</t>
  </si>
  <si>
    <t>補助対象者が行う老朽危険空家の除却事業に要する経費（老朽危険空家の除却に伴い発生する産業廃棄物の処分費を含む。ただし、家財道具、機械、車両等の処分を除く。）</t>
  </si>
  <si>
    <t>補助対象経費又は国土交通大臣の定める標準除却費のうちの除却工事費のうち、いずれか少ない額の5分の4以内の額とし、80万円を限度とする。</t>
  </si>
  <si>
    <t>伊予市老朽危険空き家除却事業補助金交付要綱</t>
  </si>
  <si>
    <t>効率的かつ安定的な農業経営の育成と共に、農業経営の近代化と合理化による農業振興を図ることを目的とする。</t>
  </si>
  <si>
    <t>融資を受け導入した機械・施設及び設備など農業経営の近代化に要する経費に係る利息</t>
  </si>
  <si>
    <t>借入契約時の利率ごとで算定された年間利息の内、定められた割合以内（0.17％～1.0％）の利子額を補給</t>
  </si>
  <si>
    <t>農業経営基盤強化促進法
伊予市農業近代化資金利子補給金交付条例
伊予市農業経営基盤強化資金利子補給金交付要綱</t>
  </si>
  <si>
    <t>本市独自の農業振興のため、特産果樹の優良品種導入並びに生産技術の向上を図ることによって産地化を推進するとともに、消費者が求める安全な農産物の生産振興を図るため土づくりを推進する等を目的とする。</t>
  </si>
  <si>
    <t>・苗木導入（柑橘：宮川早生、興津早生、石地温州、せとか、デコポンＭ１６、紅まどんな、甘平　落葉果樹：栗、キウイ、ブルーベリー　常緑果樹：びわ）
・堆肥導入（市が指定する堆肥の購入）
・高齢者の栗剪定（高齢農家が農業生産法人等の農作業受託組織に管理園地の剪定作業を委託する経費）</t>
  </si>
  <si>
    <t xml:space="preserve">・苗木導入（150円/本）
・堆肥導入（4,000円以内/10aを上限　補助対象はバラ堆肥10,500円/ｔが限度　袋421円/袋が限度）
・高齢者栗剪定補助（1/2以内、事業費は40,000円/10aを限度）
</t>
  </si>
  <si>
    <t>伊予市農業活性化緊急対策事業実施要領及び補助金交付要綱</t>
  </si>
  <si>
    <t>地球温暖化防止、生物多様性保全に効果の高い農業活動の普及拡大</t>
  </si>
  <si>
    <t>取組に対する交付金</t>
  </si>
  <si>
    <t>有機農業への取組8,000円/10a
科学肥料や化成農薬の5割以上低減とその他活動を組み合わせた取組　5,000円/10a又は4,400円/10a</t>
  </si>
  <si>
    <t>農業の有する多面的機能の発揮の促進に関する法律
伊予市環境保全型農業直接支援事業交付金交付要綱</t>
  </si>
  <si>
    <t>新規就農者の確保による地域農業振興</t>
  </si>
  <si>
    <t>生計が安定するまで支給される補助</t>
  </si>
  <si>
    <t>単身者1,500千円/年間　夫婦2,250千円/年間</t>
  </si>
  <si>
    <t>伊予市農業次世代人材投資事業費補助金交付要綱</t>
  </si>
  <si>
    <t>新規就農者の確保・育成</t>
  </si>
  <si>
    <t>就農希望者に対し、就農に向けた研修を１年以上実施するために要する次の経費の一部を助成（賃金、報償費（講師謝礼等）、旅費、需用費（種苗費、肥料費、農薬費、燃料費、栽培用資材費等）、資料印刷費、使用料及び賃借料、役務費）
就農後5年以内の新規就農者に対する実践研修や農業用機械・施設の導入（リース事業）、地域定着を促す取り組みに対する支援</t>
  </si>
  <si>
    <t>就農準備研修支援　１/2以内
就農定着支援　1/3以内</t>
  </si>
  <si>
    <t>伊予市次世代ファーマーサポート事業費補助金実施要領及び補助金交付要綱</t>
  </si>
  <si>
    <t>伊予市の農業を担う青年農業者が、事業や交流、情報・技術交換などを通して連携を密にし、地域農業問題の改善、経営基盤の強化を図ることを目的とする。</t>
  </si>
  <si>
    <t>会議費、需用費、通信運搬費、負担金、事業視察研修費など</t>
  </si>
  <si>
    <t>年間250000円を上限（H30までは225,000円、R元年から200,000円）</t>
  </si>
  <si>
    <t>伊予市青年農業者協議会補助金交付要綱</t>
  </si>
  <si>
    <t>中山町において、農業者協議会が円滑な活動を実施し会員の育成を図ることを目的とする。</t>
  </si>
  <si>
    <t>各事業に要する需用費、通信運搬費、視察研修費など</t>
  </si>
  <si>
    <t>予算に定めた額（H30までは180,000円、R元年からは160,000円）</t>
  </si>
  <si>
    <t>伊予市中山町農業者協議会活動経費補助金補助金交付要綱</t>
  </si>
  <si>
    <t>農業経営基盤強化促進法（以下「法」という。）に基づき効率的かつ安定的な年間労働時間及び生涯所得を他産業並みと同等以上となる農業経営の確立を目的とする。</t>
  </si>
  <si>
    <t>各事業に要する報償費、旅費、需用費、原材料費、備品購入費、役務費など</t>
  </si>
  <si>
    <t>上限350,000円</t>
  </si>
  <si>
    <t>伊予市認定農業者協議会補助金交付要綱</t>
  </si>
  <si>
    <t>地域に関わりの深い、伊予市民から必要とされる学校づくりを進めていくための農業教育を振興することを目的とする。</t>
  </si>
  <si>
    <t>事業に要する経費の1/2以内又は、100万円以下のいずれか低い金額</t>
  </si>
  <si>
    <t>伊予農業高等学校農業教育推進協議会補助金交付要綱</t>
  </si>
  <si>
    <t>農業者の自然災害等による収入減の緩和により農業経営の安定を図る。</t>
  </si>
  <si>
    <t>農作物共済、家畜共済事業等に要する経費</t>
  </si>
  <si>
    <t>各市町均等割、農業センサスに基づく農地面積割、農家数割により算定された金額</t>
  </si>
  <si>
    <t>伊予市農業共済事業補助金交付要綱</t>
  </si>
  <si>
    <t>農家生活の改善と農業改良の学習及び実践を主体的に行う女性グループが、互いの技術交換や交流によってより良い生活と生産の改善を図ることを目的とする。</t>
  </si>
  <si>
    <t>上限460,000円</t>
  </si>
  <si>
    <t>伊予市生活研究協議会補助金交付要綱</t>
  </si>
  <si>
    <t>すべての農山漁村女性が一体となり、社会のあらゆる分野へ男女が平等に共同して参画することができる男女共同参画社会を実現することを目的とする。</t>
  </si>
  <si>
    <t>上限400,000円</t>
  </si>
  <si>
    <t>伊予市農山漁村男女共同参画社会づくり推進協議会補助金交付要綱</t>
  </si>
  <si>
    <t>愛媛県果樹農業振興計画（平成２８年３月策定）の基本理念のもと、労働力や担い手の確保、園地力強化、商品力向上を図り、次世代につなぐ果樹産地の育成を図ることを目的とする。</t>
  </si>
  <si>
    <t>補助の対象となる事業内容に記載した施設等の整備に要する経費</t>
  </si>
  <si>
    <t>補助対象経費の県費１／３以内、市費１／６以内</t>
  </si>
  <si>
    <t>当該補助により野生鳥獣による被害防止対策の充実、強化を図るとともに、関係機関の連携の下、総合的な被害防止体系を確立し、農林業の被害軽減等に資することを目的とする。</t>
  </si>
  <si>
    <t>ソフト事業（箱わな購入、狩猟免許初心者講習会受講費、鳥獣害防止研修会、その他）
有害鳥獣の捕獲活動事業（イノシシなど指定有害鳥獣の捕獲）</t>
  </si>
  <si>
    <t>・ソフト事業　県1/2以内、市1/2（残額）
・有害鳥獣の捕獲活動事業　国が定める基準単価（不足額を市が補てん）</t>
  </si>
  <si>
    <t>伊予市鳥獣被害防止総合対策事業費補助金交付要綱</t>
  </si>
  <si>
    <t>園地の適正管理による柑橘の生産振興</t>
  </si>
  <si>
    <t>追加的防除に要する薬剤費用を市1/3以内、JA1/3以内
伐採費用23,400円/10aを市15％以内、JA15以内</t>
  </si>
  <si>
    <t>薬剤購入費の1/3以内及び柑橘園地伐採費用の15％以内を補助する。</t>
  </si>
  <si>
    <t>伊予市柑橘放任園害虫対策事業費補助金交付要綱</t>
  </si>
  <si>
    <t>県推奨品種である苺「赤い雫」及びデルフィニウム「さくらひめ」の生産拡大</t>
  </si>
  <si>
    <t>１．優良種苗導入事業（「紅い雫」及び「さくらひめ」の新規栽培と生産拡大時の優良種苗の導入費用）２．品質向上技術拡大事業（紅い雫」及び「さくらひめ」の高品質生産を図るための機械・資材の導入費用）３．優良種苗供給体制整備事業（「さくらひめ」の冷房育苗に必要な機械等の導入費用）</t>
  </si>
  <si>
    <t>１　優良種苗導入事業（1/2以内）
２　品質向上技術拡大事業（1/3以内）
３　優良種苗供給体制整備事業（1/3以内）</t>
  </si>
  <si>
    <t>国策の推進のために必要な事務的経費の支出による円滑な事業推進を目的とする。</t>
  </si>
  <si>
    <t>需用費、印刷製本費、通信運搬費、賃金、賃借料等</t>
  </si>
  <si>
    <t>伊予市農業再生協議会が事業推進のため積上げた必要経費の内、国から交付される額</t>
  </si>
  <si>
    <t>伊予市経営所得安定対策直接支払推進事業費補助金交付要綱</t>
  </si>
  <si>
    <t>Ｈ30からの新たな米政策を受け、愛媛県が各市町が行う水田農業振興の戦略的な展開、実践のため実施する水田農業の活力創造を支援し、以って農家経営の安定化を図ることを目的とする。</t>
  </si>
  <si>
    <t>種子単価＠400円/㎏　必要種子量1㎏/1aにより算出した種子購入費用の1/2以内</t>
  </si>
  <si>
    <t>はだか麦生産拡大に係る種子の品種はハルヒメボシとし、生産者ごとに平成29年産から前年産までの間で最も多い作付面積と比較して増加した面積に必要な種子量に対する補助</t>
  </si>
  <si>
    <t>伊予市米政策改革支援事業費補助金交付要綱
えひめ米政策改革支援事業費補助金交付要綱</t>
  </si>
  <si>
    <t>中山間地域の農業・農村おける農業生産行為等の継続と、水源かん養機能、洪水防止機能等の役割が果たされ、下流部を含む多くの住民の生命・財産と豊かな暮らしを守ることを目的とする。</t>
  </si>
  <si>
    <t>各協定で予め定めた使途（報酬、研修会費、道・水路管理費、農地管理費、鳥獣対策費、共同機械購入費、共同施設整備費等）</t>
  </si>
  <si>
    <t>１ha以上の団地又は複数の団地面積合計が1ha以上で共同取組が行われる協定に対し10aごとの交付単価で交付金を交付（急傾斜地、田21,000円、畑11,500円、草地10,500円等、緩傾斜地、田8,000円、畑3,500円、草地1,500円等、その他加算あり）</t>
  </si>
  <si>
    <t>農業の有する多面的機能の発揮の促進に関する法律
伊予市中山間地域等直接支払交付金交付要綱</t>
  </si>
  <si>
    <t>グリーン・ツーリズムを推進するため、実践者と各支援者等が研鑽を深め、相互連携を図り、農林漁業の体験や地域の情報発信等、農山漁村地域の活性化に寄与することを目的とする。</t>
  </si>
  <si>
    <t>研修費、事業費、会議費、報償費、視察研修費など</t>
  </si>
  <si>
    <t>年間300,000円を上限（H29までは400,000円）</t>
  </si>
  <si>
    <t>伊予市グリーン・ツーリズム推進協議会補助金交付要綱</t>
  </si>
  <si>
    <t>有害鳥獣による被害の拡大に対処するため、鳥獣保護との調和を図りながら有害鳥獣の駆除に対する助成措置を講じ、有害鳥獣類による農林作物被害の防止対策を推進することを目的とする。</t>
  </si>
  <si>
    <t>有害鳥獣（イノシシ、カラス、ウサギ、ハクビシン、タヌキ、ニホンザル及びニホンジカ）により、農林作物に著しい被害が発生している地域における駆除事業及び駆除した鳥獣の買上げに要する経費。</t>
  </si>
  <si>
    <t>イノシシ＠11,000円、カラス＠ 1,000円、ウサギ＠ 500円、ハクビシン＠ 2,000円、タヌキ＠ 2,000円、ニホンザル＠10,000円、ニホンジカ＠10,000円</t>
  </si>
  <si>
    <t>伊予市有害鳥獣駆除事業費補助金交付要綱</t>
  </si>
  <si>
    <t>伊予市内の中小企業の振興を図るため</t>
  </si>
  <si>
    <t>愛媛県信用保証協会に対して支払う保証料</t>
  </si>
  <si>
    <t>伊予市中小企業振興資金の融資を受けた者が愛媛県信用保証協会に対して支払う保証料の全額（ただし、繰上げ償還した場合は、繰上げ償還した日までの保証料）</t>
  </si>
  <si>
    <t>伊予市中小企業振興資金利子補給に関する条例</t>
  </si>
  <si>
    <t>愛媛県信用保証協会の減収額の補填</t>
  </si>
  <si>
    <t>伊予市中小企業振興資金融資制度における愛媛県信用保証協会の4月1日から翌年3月31日の保証債務平均残高に通常の適用保証料率から本制度の保証料率引き下げにより引き下げられた差率を乗じて得られた額（=減収額）</t>
  </si>
  <si>
    <t>減収額の50％相当</t>
  </si>
  <si>
    <t>信用保証料の補給に関する覚書</t>
  </si>
  <si>
    <t>中小企業経営の安定と近代化を図るとともに本市商工業の振興に寄与するため</t>
  </si>
  <si>
    <t>日本政策金融公庫資金、国又は県の制度資金を借り受けた者に対し、商工会議所または商工会が支払った利子補給金</t>
  </si>
  <si>
    <t>補助対象経費の10分の10以内とし、予算の範囲内とする。</t>
  </si>
  <si>
    <t>伊予市中小企業制度資金利子補給費の補助に関する条例</t>
  </si>
  <si>
    <t>伊予商工会議所又は伊予市商業協同組合の組織及び運営基盤を強化充実し、積極的な事業活動を行うことにより商業の総合的な改善発達を図り、あわせて社会福祉の増進に資すること</t>
  </si>
  <si>
    <t>伊予商工会議所又は伊予市商業協同組合が取り組む各種の事業の中で商工会議所重点事業、小規模事業推進対策事業、商工振興対策事業、大型店対策商業者資質向上研修事業、青色申告指導対策事業、伊予市商店街等近代化特別事業、年末大売出し事業に要する経費</t>
  </si>
  <si>
    <t>伊予市商工振興事業費補助金交付要綱</t>
  </si>
  <si>
    <t>双海中山商工会等の円滑な活動の実施及び育成に資するため</t>
  </si>
  <si>
    <t>双海中山商工会等が行うすべての活動経費</t>
  </si>
  <si>
    <t>伊予市双海中山商工会等活動経費補助金交付要綱</t>
  </si>
  <si>
    <t>伊予市の商業振興に資するため</t>
  </si>
  <si>
    <t>商品券の発行に要する経費・商品券、啓発用ポスター等の印刷に要する経費</t>
  </si>
  <si>
    <t>額面500円に付き50円を割り引いて販売する商品券の発行に要する経費。ただし、換金したものに限り、割引き額の10分の９以内。商品券、啓発用ポスター等の印刷に要する経費の10分の５以内。</t>
  </si>
  <si>
    <t>伊予市双海中山商工会商品券発行事業費補助金交付要綱</t>
  </si>
  <si>
    <t>地域の企画力及び組織力の向上並びに地域課題の解決を図ること</t>
  </si>
  <si>
    <t>謝金、旅費、事業関係費、研究開発費、委託費</t>
  </si>
  <si>
    <t>補助対象経費のうち、伊予市以外から補助金の交付を受け、又は受けようとする場合にあっては、当該補助金の額を差し引いた額に２分の１を乗じて得た額の範囲内において、市長が定める額</t>
  </si>
  <si>
    <t>伊予市商工会等地域活性化支援事業費補助金交付要綱</t>
  </si>
  <si>
    <t>伊予市内の創業の促進を図るため</t>
  </si>
  <si>
    <t>報償費、旅費、消耗品費、食糧費、印刷製本費、役務費、使用料及び賃借料</t>
  </si>
  <si>
    <t>伊予市双海中山商工会創業支援事業費補助金交付要綱</t>
  </si>
  <si>
    <t>本市の観光振興を図るため</t>
  </si>
  <si>
    <t>観光イベントの実施に関する経費、観光情報の収集及び提供に関する経費</t>
  </si>
  <si>
    <t>毎年度予算で定める額</t>
  </si>
  <si>
    <t>伊予市観光協会事業費補助金交付要綱</t>
  </si>
  <si>
    <t>市内農林水産団体、商工団体及び婦人団体が協力して花と緑を介した楽しいふれあいの場で地域特産物の紹介と、即売等を通じて消費者との連帯を深めながら、心豊かなコミュニティーづくりを行うため</t>
  </si>
  <si>
    <t>事務費、報酬費、需用費、食糧費、印刷製本費、手数料、原材料費、使用料、委託料、その他市長が適当と認める経費</t>
  </si>
  <si>
    <t>毎年度予算で定める額の範囲内において、市長の定める額</t>
  </si>
  <si>
    <t>伊予市花まつり事業費補助金交付要綱</t>
  </si>
  <si>
    <t>観光振興と交流人口の拡大を基盤とするサービス産業の振興、地域や文化を越えた交流の促進並びに参加者及び市民の心と体の健康づくり推進を図るため</t>
  </si>
  <si>
    <t>報償費、旅費、賃金、消耗品費、食糧費、印刷製本費、会議費、役務費、委託料、使用料及び賃借料、備品購入費</t>
  </si>
  <si>
    <t>補助対象経費の２分の１以内</t>
  </si>
  <si>
    <t>伊予市交流促進観光振興事業費補助金交付要綱</t>
  </si>
  <si>
    <t>市内に生息するほたるの保護及び養殖を行い、自然環境の保護及び河川環境の保全に努めるとともに、地域のほたるをアピールし、観光推進を図るため</t>
  </si>
  <si>
    <t>ほたるの保護及び増殖に要する経費、自然保護及び観光に要する経費、そのた市長が必要と認める経費</t>
  </si>
  <si>
    <t>伊予市ほたる保護活動費補助金交付要綱</t>
  </si>
  <si>
    <t>伊予市の観光ガイドを行うと共に、会員相互の親睦と組織の充実に努め、伊予市への誘客を図り魅力あるまちづくりに寄与するため</t>
  </si>
  <si>
    <t>観光ボランティアガイド団体の運営に要する経費、観光振興のための情報収集及びＰＲ活動に要する経費、観光ボランティアガイドの研修及び実施に要する経費、その他観光ボランティアガイド事業の推進に要する経費</t>
  </si>
  <si>
    <t>毎年度予算で定める額の範囲内において、市長が定める額</t>
  </si>
  <si>
    <t>伊予市観光ボランティアガイド活動事業費補助金交付要綱</t>
  </si>
  <si>
    <t>伊予鉄郡中駅から郡中港駅の商店街区等をお年寄りに優しいまちづくり先進地区とすることを目指し、まちづくりや店づくりの具体的な検討を行うと共に商店街情報・地域情報の収集・発信並びに各種研修事業を行い中心市街地の活性化を図るため</t>
  </si>
  <si>
    <t>報償費、需用費、役務費、委託料、使用料及び賃借料、工事請負費、その他市長が適当と認める経費</t>
  </si>
  <si>
    <t>伊予市お年寄りに優しいまちづくりモデル事業費補助金交付要綱</t>
  </si>
  <si>
    <t>町家の中心市街地の核としての魅力向上と、地元中小企業の経営安定に寄与すること</t>
  </si>
  <si>
    <t>伊予商工会議所が行う、新規創業等経営安定化支援事業に要する経費</t>
  </si>
  <si>
    <t>伊予市新規創業等経営安定化支援事業費補助金交付要綱</t>
  </si>
  <si>
    <t>犬又は猫の不妊又は去勢手術費用の一部を補助することにより、犬及び猫の不必要な繁殖防止と周囲への迷惑を未然に防止する。</t>
  </si>
  <si>
    <t>愛媛県内で開業している動物病院おいて、犬又は猫の不妊又は去勢手術を行った場合の費用で、同一年度において１世帯につき、犬又は猫の種別を問わず２頭（匹）までを対象とする。</t>
  </si>
  <si>
    <t>１件2,000円の定額補助</t>
  </si>
  <si>
    <t>伊予市犬・猫不妊去勢手術費補助金交付要綱</t>
  </si>
  <si>
    <t>住宅用の新エネルギー機器を設置する者に対し補助金を交付し、エネルギー温室効果ガスの排出削減等の地球温暖化の防止を推進するとともに、環境意識の高揚を図る。</t>
  </si>
  <si>
    <t>家庭用リチウムイオン蓄電池システム、家庭用燃料電池システムの購入費及びシステム設置に係る工事費</t>
  </si>
  <si>
    <t>補助対象経費の10分の1の金額又は10万円のいずれか低い方の額とする。ただし、算出された額に1000円未満の端数が生じた場合は、これを切り捨てる。</t>
  </si>
  <si>
    <t>伊予市住宅用新エネルギー機器設置事業費補助金交付要綱</t>
  </si>
  <si>
    <t>一般家庭から排出される生ごみの減量化を推進する。</t>
  </si>
  <si>
    <t>生ごみ処理機（電気式の処理機）、生ごみ処理容器（コンポスト容器）の購入費</t>
  </si>
  <si>
    <t>購入価格の2分の1以内の額とし、生ごみ処理機は上限2万円、生ごみ処理容器は上限3,000円とする。補助金の額に100円未満の端数がある場合は、その端数を切り捨てる。</t>
  </si>
  <si>
    <t>伊予市生ごみ処理機等購入費補助金交付要綱</t>
  </si>
  <si>
    <t>節水型まちづくりの一環として、不用となった浄化槽を雨水貯留施設に改造する経費の一部を補助することにより、雨水の有効利用を促進し、節水意識の高揚を図る。</t>
  </si>
  <si>
    <t>浄化槽の汚泥の引き抜き及び清掃費、不用部品の撤去処分及び仕切り板の穴あけ工事費、内部洗浄消毒費、ポンプ設置及び散水施設の配管工事費、雨水の集排水管の配管工事費、浄化槽の補強工事費等</t>
  </si>
  <si>
    <t>浄化槽を雨水貯留施設に転用するために必要な経費の2分の1以内で、12万円を限度とする。</t>
  </si>
  <si>
    <t>伊予市浄化槽雨水貯留施設改造費補助金交付要綱</t>
  </si>
  <si>
    <t>節水型まちづくりの一環として、雨水貯留施設を購入する経費に対して補助金を交付し、雨水の有効利用を促進し、節水意識の高揚を図る。</t>
  </si>
  <si>
    <t>雨水貯留施設本体価格、本体に付属する架台、ポンプその他の設備の価格の合計額</t>
  </si>
  <si>
    <t>雨水貯留施設の購入価格の2分の1以内で3万円を限度とする。
補助金の額に1,000円未満の端数が生じたときは、その端数を切り捨てる。</t>
  </si>
  <si>
    <t>伊予市雨水貯留施設購入費補助金交付要綱</t>
  </si>
  <si>
    <t>伊予市水道事業、簡易水道事業、及び飲料水供給施設の設置に関する条例に定める給水区域外における飲料水の安定的な確保</t>
  </si>
  <si>
    <t>事業の実施に要する経費のうち、委託料、使用料、賃貸料、工事請負費、原材料費及び備品購入費</t>
  </si>
  <si>
    <t>補助対象経費のうち100万円以下の金額に対し1/2、100万円を越える金額に対し1/3とし、その合計額は100万円を限度とする。</t>
  </si>
  <si>
    <t>伊予市飲用井戸整備事業補助金交付要綱</t>
  </si>
  <si>
    <t>水道事業の経営安定や経営基盤強化を図るため</t>
  </si>
  <si>
    <t>簡易水道事業が統合された上水道事業において、統合前の簡易水道事業に係る建設改良のために発行された企業債の利子償還に要する経費</t>
  </si>
  <si>
    <t>伊予市水道事業会計補助金交付要綱</t>
  </si>
  <si>
    <t>伊予市議会議員の調査研究その他の活動に資するため必要な経費の一部として、議員に対し政務活動費を交付する。</t>
  </si>
  <si>
    <t>毎月１日に在職する議員に対し、月額１万円を半期ごとに交付する。</t>
  </si>
  <si>
    <t>地方自治法（第100条第14項から第16項）
伊予市議会政務活動費の交付に関する条例</t>
  </si>
  <si>
    <t>児童生徒の「生きる力」を育むために、本市の各小・中学校において、総合的な学習の時間をはじめ、学校教育全体において特色ある学校づくりを目指し、本市教育の向上を目的とする。</t>
  </si>
  <si>
    <t>縦割り班活動、地域との交流事業、校外活動、保育園や老人会との交流、郷土の伝統芸能体験、ゲストティーチャー招聘、収穫体験、校内書初め大会等</t>
  </si>
  <si>
    <t>伊予市特色ある学校づくり事業補助金交付要綱</t>
  </si>
  <si>
    <t>保護者の所得状況に応じて経済的負担を軽減するとともに、公・私立幼稚園間における保護者負担の格差是正を図る。</t>
  </si>
  <si>
    <t>入園料+保育料を年額で計算。
最大204,000円（生活保護世帯）。最小0円（住民税が211,200円を超えて子どもが一人の場合）</t>
  </si>
  <si>
    <t>「所得区分」（生活保護を受けている世帯～住民税の課税状況）と「対象の子どもの人数」に基づき補助限度額を算定</t>
  </si>
  <si>
    <t>伊予市私立幼稚園就園奨励費補助金交付要綱</t>
  </si>
  <si>
    <t>四国大会や全国大会に出場する児童及び生徒の経済的負担を軽減する。</t>
  </si>
  <si>
    <t>四国中学校総体、全国中学校柔道大会、全日本吹奏楽コンクール四国支部大会、ＪＯＣジュニアオリンピックカップ全日本卓球選手権、全国中学生アイデアロボットコンテスト</t>
  </si>
  <si>
    <t>交通費、機材等運搬費、宿泊費、食費、会場移動費
（限度額　１人当たり　四国大会25,000円。全国大会60,000円。）</t>
  </si>
  <si>
    <t>伊予市対外運動競技等派遣費補助金交付要綱
伊予市対外運動競技等派遣費補助金交付要綱第２条が規定する補助対象となる対外運動競技等に関する内規</t>
  </si>
  <si>
    <t>指定文化財の保存、伝承、修理及び周知・活用を図る</t>
  </si>
  <si>
    <t>賃金、需用費（食料費を除く。）、役務費、委託料、使用料及び貸借料、工事請負費、原材料費、備品購入費</t>
  </si>
  <si>
    <t>伊予市文化財保存顕彰事業費補助金交付要綱</t>
  </si>
  <si>
    <t>国際理解、国際協調、国際感覚豊かな人材育成を図るため</t>
  </si>
  <si>
    <t>外国人リーダー謝礼、印刷代、リーダー研修費、参加者傷害保険費、講師料、ボランティアスタッフ費用、会場使用料、雑費、通信費、車借上げ料</t>
  </si>
  <si>
    <t>補助対象経費の積み上げ（予算の範囲内で）</t>
  </si>
  <si>
    <t>伊予市国際っ子事業支援補助金交付要綱</t>
  </si>
  <si>
    <t>伊予市の文化振興を図るため</t>
  </si>
  <si>
    <t>地域子ども文化体験教室事業費、地域文化を知るバスツアー事業費、中山・双海文化協会活動補助事業費、市民総合文化祭分担金、会報印刷製本費など</t>
  </si>
  <si>
    <t>予算折衝で決定</t>
  </si>
  <si>
    <t>伊予市文化協会活動補助金交付要綱</t>
  </si>
  <si>
    <t>文化の振興と人間性豊かな青少年の育成のため</t>
  </si>
  <si>
    <t>運搬用トラック検査・修繕費、練習会場使用料、消耗品費など</t>
  </si>
  <si>
    <t>伊豫之二名島扶桑太鼓保存会活動補助金交付要綱</t>
  </si>
  <si>
    <t>伝統芸能の保存・伝承</t>
  </si>
  <si>
    <t>演者謝礼、運搬用車両借用謝礼、芸能用具（お面、衣装）代、修理引当金など</t>
  </si>
  <si>
    <t>伊予市伝統芸能保存団体活動補助金交付要綱</t>
  </si>
  <si>
    <t>市内小中学校のＰＴＡの連絡提携を図り、児童・生徒の健全な育成を図る</t>
  </si>
  <si>
    <t>旅費、消耗品費、活動費、会議費、研修費、借上料、通信費、予備費</t>
  </si>
  <si>
    <t>伊予市ＰＴＡ連絡協議会活動補助金交付要綱</t>
  </si>
  <si>
    <t>市内各校区の愛護班の連絡提携を図り、子どもたちの健全育成を図る</t>
  </si>
  <si>
    <t>報償費、消耗品費、食糧費、借上料、保険料、負担金、通信費、予備費</t>
  </si>
  <si>
    <t>伊予市愛護班連合会活動補助金交付要綱</t>
  </si>
  <si>
    <t>女性団体の連絡提携を図り、男女が社会を構成する対等なパートナーとして、社会のあらゆる分野に参画できるまちづくりを促進するため</t>
  </si>
  <si>
    <t>会議費、研修費、講演会費、消耗品費（花苗等）、通信運搬費、各団体活動費</t>
  </si>
  <si>
    <t>毎年度予算の範囲内で協議会が実施する事業内容及び事業効果を勘案して算定した額</t>
  </si>
  <si>
    <t>伊予市女性団体活動補助金交付要綱</t>
  </si>
  <si>
    <t>公民館運営委員会の円滑な活動の実施及び育成に資するため</t>
  </si>
  <si>
    <t>諸謝金、賃金、研修費、消耗品費、印刷製本費、通信運搬費、借料及び損料、会議費、雑役務費</t>
  </si>
  <si>
    <t>補助金の額は、地区公民館１箇所当たり20万円を限度とする。</t>
  </si>
  <si>
    <t>伊予市公民館運営委員会活動補助金交付要綱</t>
  </si>
  <si>
    <t>人権問題に関する差別意識の解消に向けた教育・啓発を推進し、差別のない社会を構築する</t>
  </si>
  <si>
    <t>会議費・事務費・活動費・備品費(地区別人権・同教育懇談会用ＤＶＤ)・負担金・諸費</t>
  </si>
  <si>
    <t>愛媛県人権教育協議会伊予市支部運営費補助金交付要綱</t>
  </si>
  <si>
    <t>ビーチバレーの普及及び底辺を拡大し、伊予市をビーチバレーのメッカにする</t>
  </si>
  <si>
    <t>事業費、報償費、活動費、事務局費、備品購入費、通信運搬費</t>
  </si>
  <si>
    <t>伊予市スポーツ関係団体活動補助金交付要綱</t>
  </si>
  <si>
    <t>市民の体力の向上及び生涯スポーツの推進を図るため</t>
  </si>
  <si>
    <t>助成の対象となる人員は、大会出場選手枠内とする。</t>
  </si>
  <si>
    <t>出場選手一人当たり中学生以上2,000円、小学生以下1,000円とする。</t>
  </si>
  <si>
    <t>伊予市社会体育大会等出場助成金交付要綱</t>
  </si>
  <si>
    <t>交付金額
（単位：円）</t>
    <rPh sb="0" eb="2">
      <t>コウフ</t>
    </rPh>
    <rPh sb="2" eb="4">
      <t>キンガク</t>
    </rPh>
    <rPh sb="6" eb="8">
      <t>タンイ</t>
    </rPh>
    <rPh sb="9" eb="10">
      <t>エン</t>
    </rPh>
    <phoneticPr fontId="1"/>
  </si>
  <si>
    <t>120人</t>
    <rPh sb="3" eb="4">
      <t>ニン</t>
    </rPh>
    <phoneticPr fontId="1"/>
  </si>
  <si>
    <t>蓄電池　　  　２１人
燃料電池　 　　2人</t>
    <rPh sb="0" eb="3">
      <t>チクデンチ</t>
    </rPh>
    <rPh sb="10" eb="11">
      <t>ニン</t>
    </rPh>
    <rPh sb="13" eb="15">
      <t>ネンリョウ</t>
    </rPh>
    <rPh sb="15" eb="17">
      <t>デンチ</t>
    </rPh>
    <rPh sb="22" eb="23">
      <t>ニン</t>
    </rPh>
    <phoneticPr fontId="1"/>
  </si>
  <si>
    <t>2,140,000
100,000</t>
    <phoneticPr fontId="1"/>
  </si>
  <si>
    <t xml:space="preserve">
44,000
11,900
</t>
    <phoneticPr fontId="1"/>
  </si>
  <si>
    <t>1人</t>
    <rPh sb="1" eb="2">
      <t>ニン</t>
    </rPh>
    <phoneticPr fontId="1"/>
  </si>
  <si>
    <t>大平支部
中村支部
郡中支部
上野支部
中山支部
上灘支部
下灘支部</t>
    <rPh sb="0" eb="2">
      <t>オオヒラ</t>
    </rPh>
    <rPh sb="2" eb="4">
      <t>シブ</t>
    </rPh>
    <rPh sb="5" eb="7">
      <t>ナカムラ</t>
    </rPh>
    <rPh sb="7" eb="9">
      <t>シブ</t>
    </rPh>
    <rPh sb="10" eb="12">
      <t>グンチュウ</t>
    </rPh>
    <rPh sb="12" eb="14">
      <t>シブ</t>
    </rPh>
    <rPh sb="15" eb="17">
      <t>ウエノ</t>
    </rPh>
    <rPh sb="17" eb="19">
      <t>シブ</t>
    </rPh>
    <rPh sb="20" eb="22">
      <t>ナカヤマ</t>
    </rPh>
    <rPh sb="22" eb="24">
      <t>シブ</t>
    </rPh>
    <rPh sb="25" eb="27">
      <t>カミナダ</t>
    </rPh>
    <rPh sb="27" eb="29">
      <t>シブ</t>
    </rPh>
    <rPh sb="30" eb="32">
      <t>シモナダ</t>
    </rPh>
    <rPh sb="32" eb="34">
      <t>シブ</t>
    </rPh>
    <phoneticPr fontId="1"/>
  </si>
  <si>
    <t>63,050
90,250
81,205
103,050
71,550
67,750
57,050</t>
    <phoneticPr fontId="1"/>
  </si>
  <si>
    <t>自主防災組織が実施する組織活性化のための活動を支援する</t>
    <rPh sb="23" eb="25">
      <t>シエン</t>
    </rPh>
    <phoneticPr fontId="1"/>
  </si>
  <si>
    <t>各自主防災会長</t>
    <rPh sb="0" eb="1">
      <t>カク</t>
    </rPh>
    <rPh sb="1" eb="3">
      <t>ジシュ</t>
    </rPh>
    <rPh sb="3" eb="5">
      <t>ボウサイ</t>
    </rPh>
    <rPh sb="5" eb="6">
      <t>カイ</t>
    </rPh>
    <rPh sb="6" eb="7">
      <t>チョウ</t>
    </rPh>
    <phoneticPr fontId="1"/>
  </si>
  <si>
    <t>159,000～
170,000</t>
    <phoneticPr fontId="1"/>
  </si>
  <si>
    <t>地区防災計画の作成に関する事業、地域の防災訓練の実施に関する事業、地域の防災対策に関するワークショップに関する事業</t>
    <phoneticPr fontId="1"/>
  </si>
  <si>
    <t>１７０，０００円を上限とする</t>
    <phoneticPr fontId="1"/>
  </si>
  <si>
    <t>伊予市自主防災組織活性化支援事業費補助金交付要綱</t>
    <phoneticPr fontId="1"/>
  </si>
  <si>
    <t>25,168～
100,000</t>
    <phoneticPr fontId="1"/>
  </si>
  <si>
    <t>各広報区長</t>
    <rPh sb="0" eb="1">
      <t>カク</t>
    </rPh>
    <rPh sb="1" eb="3">
      <t>コウホウ</t>
    </rPh>
    <rPh sb="3" eb="5">
      <t>クチョウ</t>
    </rPh>
    <phoneticPr fontId="1"/>
  </si>
  <si>
    <t>15,000～
390,000</t>
    <phoneticPr fontId="1"/>
  </si>
  <si>
    <t>団本部186,000
各分団30,000</t>
    <rPh sb="0" eb="1">
      <t>ダン</t>
    </rPh>
    <rPh sb="1" eb="3">
      <t>ホンブ</t>
    </rPh>
    <rPh sb="11" eb="14">
      <t>カクブンダン</t>
    </rPh>
    <phoneticPr fontId="1"/>
  </si>
  <si>
    <t>幼年・少年・婦防クラブ</t>
    <rPh sb="0" eb="2">
      <t>ヨウネン</t>
    </rPh>
    <rPh sb="3" eb="5">
      <t>ショウネン</t>
    </rPh>
    <rPh sb="6" eb="7">
      <t>フ</t>
    </rPh>
    <rPh sb="7" eb="8">
      <t>ボウ</t>
    </rPh>
    <phoneticPr fontId="1"/>
  </si>
  <si>
    <t>防犯灯設置費</t>
    <rPh sb="0" eb="3">
      <t>ボウハントウ</t>
    </rPh>
    <rPh sb="3" eb="5">
      <t>セッチ</t>
    </rPh>
    <rPh sb="5" eb="6">
      <t>ヒ</t>
    </rPh>
    <phoneticPr fontId="1"/>
  </si>
  <si>
    <t xml:space="preserve">設置工事費の75％（対象経費により１箇所につき15,000円又は40,000円を限度）
</t>
    <rPh sb="18" eb="20">
      <t>カショ</t>
    </rPh>
    <phoneticPr fontId="1"/>
  </si>
  <si>
    <t>協議会の運営に必要な経費</t>
    <phoneticPr fontId="1"/>
  </si>
  <si>
    <t>視察研修：一人当たり40,000円
自己啓発：一人当たり10,000円</t>
    <phoneticPr fontId="1"/>
  </si>
  <si>
    <t>伊予市広報区長連絡協議会</t>
    <rPh sb="0" eb="3">
      <t>イヨシ</t>
    </rPh>
    <rPh sb="3" eb="5">
      <t>コウホウ</t>
    </rPh>
    <rPh sb="5" eb="7">
      <t>クチョウ</t>
    </rPh>
    <rPh sb="7" eb="9">
      <t>レンラク</t>
    </rPh>
    <rPh sb="9" eb="12">
      <t>キョウギカイ</t>
    </rPh>
    <phoneticPr fontId="1"/>
  </si>
  <si>
    <t>予算の範囲内で、補助対象経費の10/10</t>
    <rPh sb="0" eb="2">
      <t>ヨサン</t>
    </rPh>
    <rPh sb="3" eb="6">
      <t>ハンイナイ</t>
    </rPh>
    <rPh sb="8" eb="10">
      <t>ホジョ</t>
    </rPh>
    <rPh sb="10" eb="12">
      <t>タイショウ</t>
    </rPh>
    <rPh sb="12" eb="14">
      <t>ケイヒ</t>
    </rPh>
    <phoneticPr fontId="1"/>
  </si>
  <si>
    <t>上三谷広報区長</t>
    <rPh sb="0" eb="1">
      <t>カミ</t>
    </rPh>
    <rPh sb="1" eb="3">
      <t>ミタニ</t>
    </rPh>
    <rPh sb="3" eb="5">
      <t>コウホウ</t>
    </rPh>
    <rPh sb="5" eb="7">
      <t>クチョウ</t>
    </rPh>
    <phoneticPr fontId="1"/>
  </si>
  <si>
    <t>住民自治活動の拠点となる集会所の長寿命化を目的とした改修費の補助</t>
    <rPh sb="0" eb="2">
      <t>ジュウミン</t>
    </rPh>
    <rPh sb="2" eb="4">
      <t>ジチ</t>
    </rPh>
    <rPh sb="4" eb="6">
      <t>カツドウ</t>
    </rPh>
    <rPh sb="7" eb="9">
      <t>キョテン</t>
    </rPh>
    <rPh sb="16" eb="20">
      <t>チョウジュミョウカ</t>
    </rPh>
    <rPh sb="21" eb="23">
      <t>モクテキ</t>
    </rPh>
    <phoneticPr fontId="1"/>
  </si>
  <si>
    <t>伊予市集会所改修等事業費補助金</t>
    <phoneticPr fontId="1"/>
  </si>
  <si>
    <t>地方公共団体情報システム機構</t>
    <rPh sb="0" eb="2">
      <t>チホウ</t>
    </rPh>
    <rPh sb="2" eb="4">
      <t>コウキョウ</t>
    </rPh>
    <rPh sb="4" eb="6">
      <t>ダンタイ</t>
    </rPh>
    <rPh sb="6" eb="8">
      <t>ジョウホウ</t>
    </rPh>
    <rPh sb="12" eb="14">
      <t>キコウ</t>
    </rPh>
    <phoneticPr fontId="1"/>
  </si>
  <si>
    <t>伊予市女性リーダー育成委員会</t>
    <rPh sb="0" eb="3">
      <t>イヨシ</t>
    </rPh>
    <rPh sb="3" eb="5">
      <t>ジョセイ</t>
    </rPh>
    <rPh sb="9" eb="11">
      <t>イクセイ</t>
    </rPh>
    <rPh sb="11" eb="14">
      <t>イインカイ</t>
    </rPh>
    <phoneticPr fontId="1"/>
  </si>
  <si>
    <t>伊予市女性リーダー育成委員会補助金</t>
    <phoneticPr fontId="1"/>
  </si>
  <si>
    <t>伊予市地域まちづくり交付金交付要綱</t>
    <rPh sb="0" eb="3">
      <t>イヨシ</t>
    </rPh>
    <rPh sb="3" eb="5">
      <t>チイキ</t>
    </rPh>
    <rPh sb="10" eb="13">
      <t>コウフキン</t>
    </rPh>
    <rPh sb="13" eb="15">
      <t>コウフ</t>
    </rPh>
    <rPh sb="15" eb="17">
      <t>ヨウコウ</t>
    </rPh>
    <phoneticPr fontId="1"/>
  </si>
  <si>
    <t>均等割り額　100,000円
人口割り額　人口一人当たり100円</t>
    <rPh sb="0" eb="3">
      <t>キントウワ</t>
    </rPh>
    <rPh sb="4" eb="5">
      <t>ガク</t>
    </rPh>
    <rPh sb="13" eb="14">
      <t>エン</t>
    </rPh>
    <rPh sb="15" eb="17">
      <t>ジンコウ</t>
    </rPh>
    <rPh sb="17" eb="18">
      <t>ワ</t>
    </rPh>
    <rPh sb="19" eb="20">
      <t>ガク</t>
    </rPh>
    <rPh sb="21" eb="23">
      <t>ジンコウ</t>
    </rPh>
    <rPh sb="23" eb="25">
      <t>ヒトリ</t>
    </rPh>
    <rPh sb="25" eb="26">
      <t>ア</t>
    </rPh>
    <rPh sb="31" eb="32">
      <t>エン</t>
    </rPh>
    <phoneticPr fontId="1"/>
  </si>
  <si>
    <t>住民自治組織が実施する地域づくりの事業に要する経費</t>
    <rPh sb="0" eb="2">
      <t>ジュウミン</t>
    </rPh>
    <rPh sb="2" eb="4">
      <t>ジチ</t>
    </rPh>
    <rPh sb="4" eb="6">
      <t>ソシキ</t>
    </rPh>
    <rPh sb="7" eb="9">
      <t>ジッシ</t>
    </rPh>
    <rPh sb="11" eb="13">
      <t>チイキ</t>
    </rPh>
    <rPh sb="17" eb="19">
      <t>ジギョウ</t>
    </rPh>
    <rPh sb="20" eb="21">
      <t>ヨウ</t>
    </rPh>
    <rPh sb="23" eb="25">
      <t>ケイヒ</t>
    </rPh>
    <phoneticPr fontId="1"/>
  </si>
  <si>
    <t>住民自治されだに</t>
    <rPh sb="0" eb="2">
      <t>ジュウミン</t>
    </rPh>
    <rPh sb="2" eb="4">
      <t>ジチ</t>
    </rPh>
    <phoneticPr fontId="1"/>
  </si>
  <si>
    <t>参画と協働のまちづくりを推進するため、住民自治組織が行うまちづくり活動を支援する。</t>
    <rPh sb="0" eb="2">
      <t>サンカク</t>
    </rPh>
    <rPh sb="3" eb="5">
      <t>キョウドウ</t>
    </rPh>
    <rPh sb="12" eb="14">
      <t>スイシン</t>
    </rPh>
    <rPh sb="19" eb="21">
      <t>ジュウミン</t>
    </rPh>
    <rPh sb="21" eb="23">
      <t>ジチ</t>
    </rPh>
    <rPh sb="23" eb="25">
      <t>ソシキ</t>
    </rPh>
    <rPh sb="26" eb="27">
      <t>オコナ</t>
    </rPh>
    <rPh sb="33" eb="35">
      <t>カツドウ</t>
    </rPh>
    <rPh sb="36" eb="38">
      <t>シエン</t>
    </rPh>
    <phoneticPr fontId="1"/>
  </si>
  <si>
    <t>伊予市地域まちづくり交付金</t>
    <rPh sb="0" eb="3">
      <t>イヨシ</t>
    </rPh>
    <rPh sb="3" eb="5">
      <t>チイキ</t>
    </rPh>
    <rPh sb="10" eb="13">
      <t>コウフキン</t>
    </rPh>
    <phoneticPr fontId="1"/>
  </si>
  <si>
    <t>灘町Ｂ広報区長</t>
    <rPh sb="0" eb="2">
      <t>ナダマチ</t>
    </rPh>
    <rPh sb="3" eb="5">
      <t>コウホウ</t>
    </rPh>
    <rPh sb="5" eb="7">
      <t>クチョウ</t>
    </rPh>
    <phoneticPr fontId="1"/>
  </si>
  <si>
    <t>地域活動の充実・強化を図ることにより、地域社会の健全な発展と住民福祉の向上に寄与する。</t>
    <phoneticPr fontId="1"/>
  </si>
  <si>
    <t>伊予市コミニュティ助成事業補助金</t>
    <phoneticPr fontId="1"/>
  </si>
  <si>
    <t>総務課
（Ｒ２から学校教育課）</t>
    <rPh sb="9" eb="11">
      <t>ガッコウ</t>
    </rPh>
    <rPh sb="11" eb="13">
      <t>キョウイク</t>
    </rPh>
    <rPh sb="13" eb="14">
      <t>カ</t>
    </rPh>
    <phoneticPr fontId="1"/>
  </si>
  <si>
    <t>伊予市・セーラム国際交流委員会</t>
    <rPh sb="0" eb="3">
      <t>イヨシ</t>
    </rPh>
    <rPh sb="8" eb="10">
      <t>コクサイ</t>
    </rPh>
    <rPh sb="10" eb="12">
      <t>コウリュウ</t>
    </rPh>
    <rPh sb="12" eb="15">
      <t>イインカイ</t>
    </rPh>
    <phoneticPr fontId="1"/>
  </si>
  <si>
    <t>浄化槽設置整備事業補助対象者５０人</t>
    <rPh sb="0" eb="3">
      <t>ジョウカソウ</t>
    </rPh>
    <rPh sb="3" eb="5">
      <t>セッチ</t>
    </rPh>
    <rPh sb="5" eb="7">
      <t>セイビ</t>
    </rPh>
    <rPh sb="7" eb="9">
      <t>ジギョウ</t>
    </rPh>
    <rPh sb="9" eb="11">
      <t>ホジョ</t>
    </rPh>
    <rPh sb="11" eb="13">
      <t>タイショウ</t>
    </rPh>
    <rPh sb="13" eb="14">
      <t>シャ</t>
    </rPh>
    <rPh sb="16" eb="17">
      <t>ニン</t>
    </rPh>
    <phoneticPr fontId="1"/>
  </si>
  <si>
    <t>助成対象事業を行う土地、建築物、工作物等の所有者</t>
    <phoneticPr fontId="1"/>
  </si>
  <si>
    <t>景観形成推進組織</t>
    <phoneticPr fontId="1"/>
  </si>
  <si>
    <t>市民のふれあい広場整備事業補助金</t>
    <phoneticPr fontId="1"/>
  </si>
  <si>
    <t>地区自らがコミュニティづくりを推進するために実施する公園又は広場等の新設、改修又は維持管理等の支援</t>
    <rPh sb="0" eb="2">
      <t>チク</t>
    </rPh>
    <rPh sb="2" eb="3">
      <t>ミズカ</t>
    </rPh>
    <rPh sb="15" eb="17">
      <t>スイシン</t>
    </rPh>
    <rPh sb="22" eb="24">
      <t>ジッシ</t>
    </rPh>
    <rPh sb="26" eb="28">
      <t>コウエン</t>
    </rPh>
    <rPh sb="28" eb="29">
      <t>マタ</t>
    </rPh>
    <rPh sb="30" eb="32">
      <t>ヒロバ</t>
    </rPh>
    <rPh sb="32" eb="33">
      <t>トウ</t>
    </rPh>
    <rPh sb="34" eb="36">
      <t>シンセツ</t>
    </rPh>
    <rPh sb="37" eb="39">
      <t>カイシュウ</t>
    </rPh>
    <rPh sb="39" eb="40">
      <t>マタ</t>
    </rPh>
    <rPh sb="41" eb="43">
      <t>イジ</t>
    </rPh>
    <rPh sb="43" eb="46">
      <t>カンリトウ</t>
    </rPh>
    <rPh sb="47" eb="49">
      <t>シエン</t>
    </rPh>
    <phoneticPr fontId="1"/>
  </si>
  <si>
    <t>市民のふれあい広場整備事業補助対象者3名</t>
    <rPh sb="0" eb="2">
      <t>シミン</t>
    </rPh>
    <rPh sb="7" eb="9">
      <t>ヒロバ</t>
    </rPh>
    <rPh sb="9" eb="11">
      <t>セイビ</t>
    </rPh>
    <rPh sb="11" eb="13">
      <t>ジギョウ</t>
    </rPh>
    <rPh sb="13" eb="15">
      <t>ホジョ</t>
    </rPh>
    <rPh sb="15" eb="17">
      <t>タイショウ</t>
    </rPh>
    <rPh sb="17" eb="18">
      <t>シャ</t>
    </rPh>
    <rPh sb="19" eb="20">
      <t>メイ</t>
    </rPh>
    <phoneticPr fontId="1"/>
  </si>
  <si>
    <t>・広場等新設事業：用地造成費、遊具その他施設等の購入・設置費、その他広場等新設に関して市長が必要と認める費用
・広場等施設改修事業：大規模な整地費（おおむね10万円超）、遊具その他施設等購入・設置・撤去・修繕費（おおむね10万円超）、その他広場等施設改修に関して市長が必要と認める費用（おおむね10万円超）
・広場等の維持管理に要する原材料費補助事業：小規模な整地費、遊具等部品その他の施設等維持管理用品購入費、その他広場の維持管理に関して市長が必要と認める費用（例；ペンキ、はけ、ほうき、スコップ、花、苗木、肥料、真砂土等）
・広場等用地借地料補助事業：広場等用地に係る固定資産税額</t>
    <rPh sb="1" eb="3">
      <t>ヒロバ</t>
    </rPh>
    <rPh sb="3" eb="4">
      <t>トウ</t>
    </rPh>
    <rPh sb="4" eb="6">
      <t>シンセツ</t>
    </rPh>
    <rPh sb="6" eb="8">
      <t>ジギョウ</t>
    </rPh>
    <rPh sb="9" eb="11">
      <t>ヨウチ</t>
    </rPh>
    <rPh sb="11" eb="13">
      <t>ゾウセイ</t>
    </rPh>
    <rPh sb="13" eb="14">
      <t>ヒ</t>
    </rPh>
    <rPh sb="15" eb="17">
      <t>ユウグ</t>
    </rPh>
    <rPh sb="19" eb="20">
      <t>タ</t>
    </rPh>
    <rPh sb="20" eb="22">
      <t>シセツ</t>
    </rPh>
    <rPh sb="22" eb="23">
      <t>トウ</t>
    </rPh>
    <rPh sb="24" eb="26">
      <t>コウニュウ</t>
    </rPh>
    <rPh sb="27" eb="29">
      <t>セッチ</t>
    </rPh>
    <rPh sb="29" eb="30">
      <t>ヒ</t>
    </rPh>
    <rPh sb="33" eb="34">
      <t>タ</t>
    </rPh>
    <rPh sb="34" eb="36">
      <t>ヒロバ</t>
    </rPh>
    <rPh sb="36" eb="37">
      <t>トウ</t>
    </rPh>
    <rPh sb="37" eb="39">
      <t>シンセツ</t>
    </rPh>
    <rPh sb="40" eb="41">
      <t>カン</t>
    </rPh>
    <rPh sb="43" eb="45">
      <t>シチョウ</t>
    </rPh>
    <rPh sb="46" eb="48">
      <t>ヒツヨウ</t>
    </rPh>
    <rPh sb="49" eb="50">
      <t>ミト</t>
    </rPh>
    <rPh sb="52" eb="54">
      <t>ヒヨウ</t>
    </rPh>
    <rPh sb="56" eb="58">
      <t>ヒロバ</t>
    </rPh>
    <rPh sb="58" eb="59">
      <t>トウ</t>
    </rPh>
    <rPh sb="59" eb="61">
      <t>シセツ</t>
    </rPh>
    <rPh sb="61" eb="63">
      <t>カイシュウ</t>
    </rPh>
    <rPh sb="63" eb="65">
      <t>ジギョウ</t>
    </rPh>
    <rPh sb="66" eb="69">
      <t>ダイキボ</t>
    </rPh>
    <rPh sb="70" eb="72">
      <t>セイチ</t>
    </rPh>
    <rPh sb="72" eb="73">
      <t>ヒ</t>
    </rPh>
    <rPh sb="80" eb="83">
      <t>マンエンチョウ</t>
    </rPh>
    <rPh sb="85" eb="87">
      <t>ユウグ</t>
    </rPh>
    <rPh sb="89" eb="90">
      <t>タ</t>
    </rPh>
    <rPh sb="90" eb="92">
      <t>シセツ</t>
    </rPh>
    <rPh sb="92" eb="93">
      <t>トウ</t>
    </rPh>
    <rPh sb="93" eb="95">
      <t>コウニュウ</t>
    </rPh>
    <rPh sb="96" eb="98">
      <t>セッチ</t>
    </rPh>
    <rPh sb="99" eb="101">
      <t>テッキョ</t>
    </rPh>
    <rPh sb="102" eb="105">
      <t>シュウゼンヒ</t>
    </rPh>
    <rPh sb="112" eb="115">
      <t>マンエンチョウ</t>
    </rPh>
    <rPh sb="119" eb="120">
      <t>タ</t>
    </rPh>
    <rPh sb="120" eb="122">
      <t>ヒロバ</t>
    </rPh>
    <rPh sb="122" eb="123">
      <t>トウ</t>
    </rPh>
    <rPh sb="123" eb="125">
      <t>シセツ</t>
    </rPh>
    <rPh sb="125" eb="127">
      <t>カイシュウ</t>
    </rPh>
    <rPh sb="128" eb="129">
      <t>カン</t>
    </rPh>
    <rPh sb="131" eb="133">
      <t>シチョウ</t>
    </rPh>
    <rPh sb="134" eb="136">
      <t>ヒツヨウ</t>
    </rPh>
    <rPh sb="137" eb="138">
      <t>ミト</t>
    </rPh>
    <rPh sb="140" eb="142">
      <t>ヒヨウ</t>
    </rPh>
    <rPh sb="149" eb="152">
      <t>マンエンチョウ</t>
    </rPh>
    <rPh sb="155" eb="157">
      <t>ヒロバ</t>
    </rPh>
    <rPh sb="157" eb="158">
      <t>トウ</t>
    </rPh>
    <rPh sb="159" eb="161">
      <t>イジ</t>
    </rPh>
    <rPh sb="161" eb="163">
      <t>カンリ</t>
    </rPh>
    <rPh sb="164" eb="165">
      <t>ヨウ</t>
    </rPh>
    <rPh sb="167" eb="170">
      <t>ゲンザイリョウ</t>
    </rPh>
    <rPh sb="170" eb="171">
      <t>ヒ</t>
    </rPh>
    <rPh sb="171" eb="173">
      <t>ホジョ</t>
    </rPh>
    <rPh sb="173" eb="175">
      <t>ジギョウ</t>
    </rPh>
    <rPh sb="176" eb="179">
      <t>ショウキボ</t>
    </rPh>
    <rPh sb="180" eb="182">
      <t>セイチ</t>
    </rPh>
    <rPh sb="182" eb="183">
      <t>ヒ</t>
    </rPh>
    <rPh sb="184" eb="186">
      <t>ユウグ</t>
    </rPh>
    <rPh sb="186" eb="187">
      <t>トウ</t>
    </rPh>
    <rPh sb="187" eb="189">
      <t>ブヒン</t>
    </rPh>
    <rPh sb="191" eb="192">
      <t>タ</t>
    </rPh>
    <rPh sb="193" eb="195">
      <t>シセツ</t>
    </rPh>
    <rPh sb="195" eb="196">
      <t>トウ</t>
    </rPh>
    <rPh sb="196" eb="198">
      <t>イジ</t>
    </rPh>
    <rPh sb="198" eb="201">
      <t>カンリヨウ</t>
    </rPh>
    <rPh sb="201" eb="202">
      <t>ヒン</t>
    </rPh>
    <rPh sb="202" eb="204">
      <t>コウニュウ</t>
    </rPh>
    <rPh sb="204" eb="205">
      <t>ヒ</t>
    </rPh>
    <rPh sb="208" eb="209">
      <t>タ</t>
    </rPh>
    <rPh sb="209" eb="211">
      <t>ヒロバ</t>
    </rPh>
    <rPh sb="212" eb="214">
      <t>イジ</t>
    </rPh>
    <rPh sb="214" eb="216">
      <t>カンリ</t>
    </rPh>
    <rPh sb="217" eb="218">
      <t>カン</t>
    </rPh>
    <rPh sb="220" eb="222">
      <t>シチョウ</t>
    </rPh>
    <rPh sb="223" eb="225">
      <t>ヒツヨウ</t>
    </rPh>
    <rPh sb="226" eb="227">
      <t>ミト</t>
    </rPh>
    <rPh sb="229" eb="231">
      <t>ヒヨウ</t>
    </rPh>
    <rPh sb="232" eb="233">
      <t>レイ</t>
    </rPh>
    <rPh sb="250" eb="251">
      <t>ハナ</t>
    </rPh>
    <rPh sb="252" eb="254">
      <t>ナエギ</t>
    </rPh>
    <rPh sb="255" eb="257">
      <t>ヒリョウ</t>
    </rPh>
    <rPh sb="258" eb="261">
      <t>マサツチ</t>
    </rPh>
    <rPh sb="261" eb="262">
      <t>トウ</t>
    </rPh>
    <rPh sb="265" eb="267">
      <t>ヒロバ</t>
    </rPh>
    <rPh sb="267" eb="268">
      <t>トウ</t>
    </rPh>
    <rPh sb="268" eb="270">
      <t>ヨウチ</t>
    </rPh>
    <rPh sb="270" eb="273">
      <t>シャクチリョウ</t>
    </rPh>
    <rPh sb="273" eb="275">
      <t>ホジョ</t>
    </rPh>
    <rPh sb="275" eb="277">
      <t>ジギョウ</t>
    </rPh>
    <rPh sb="278" eb="280">
      <t>ヒロバ</t>
    </rPh>
    <rPh sb="280" eb="281">
      <t>トウ</t>
    </rPh>
    <rPh sb="281" eb="283">
      <t>ヨウチ</t>
    </rPh>
    <rPh sb="284" eb="285">
      <t>カカ</t>
    </rPh>
    <rPh sb="286" eb="288">
      <t>コテイ</t>
    </rPh>
    <rPh sb="288" eb="291">
      <t>シサンゼイ</t>
    </rPh>
    <rPh sb="291" eb="292">
      <t>ガク</t>
    </rPh>
    <phoneticPr fontId="1"/>
  </si>
  <si>
    <t>・広場等新設事業：補助対象経費の総額の5分の3以内で、250万円を限度とする。ただし、1,000円未満の端数は切り捨てる。
・広場等施設改修事業：補助対象経費の総額の2分の1以内で、200万円を限度とする。ただし、1,000円未満の端数は切り捨てる。
・広場等の維持管理に要する原材料費補助事業：補助対象経費の総額の10分の10以内で、10万円を限度とする。ただし、100円未満の端数は切り捨てる。
・広場等用地借地料補助事業：補助対象経費（年単位）の総額の10分の10。ただし、100円未満は切り捨てる。</t>
    <rPh sb="1" eb="3">
      <t>ヒロバ</t>
    </rPh>
    <rPh sb="3" eb="4">
      <t>トウ</t>
    </rPh>
    <rPh sb="4" eb="6">
      <t>シンセツ</t>
    </rPh>
    <rPh sb="6" eb="8">
      <t>ジギョウ</t>
    </rPh>
    <rPh sb="9" eb="11">
      <t>ホジョ</t>
    </rPh>
    <rPh sb="11" eb="13">
      <t>タイショウ</t>
    </rPh>
    <rPh sb="13" eb="15">
      <t>ケイヒ</t>
    </rPh>
    <rPh sb="16" eb="18">
      <t>ソウガク</t>
    </rPh>
    <rPh sb="20" eb="21">
      <t>ブン</t>
    </rPh>
    <rPh sb="23" eb="25">
      <t>イナイ</t>
    </rPh>
    <rPh sb="30" eb="32">
      <t>マンエン</t>
    </rPh>
    <rPh sb="33" eb="35">
      <t>ゲンド</t>
    </rPh>
    <rPh sb="48" eb="49">
      <t>エン</t>
    </rPh>
    <rPh sb="49" eb="51">
      <t>ミマン</t>
    </rPh>
    <rPh sb="52" eb="54">
      <t>ハスウ</t>
    </rPh>
    <rPh sb="55" eb="56">
      <t>キ</t>
    </rPh>
    <rPh sb="57" eb="58">
      <t>ス</t>
    </rPh>
    <rPh sb="63" eb="65">
      <t>ヒロバ</t>
    </rPh>
    <rPh sb="65" eb="66">
      <t>トウ</t>
    </rPh>
    <rPh sb="66" eb="68">
      <t>シセツ</t>
    </rPh>
    <rPh sb="68" eb="70">
      <t>カイシュウ</t>
    </rPh>
    <rPh sb="70" eb="72">
      <t>ジギョウ</t>
    </rPh>
    <rPh sb="73" eb="75">
      <t>ホジョ</t>
    </rPh>
    <rPh sb="75" eb="77">
      <t>タイショウ</t>
    </rPh>
    <rPh sb="77" eb="79">
      <t>ケイヒ</t>
    </rPh>
    <rPh sb="80" eb="82">
      <t>ソウガク</t>
    </rPh>
    <rPh sb="84" eb="85">
      <t>ブン</t>
    </rPh>
    <rPh sb="87" eb="89">
      <t>イナイ</t>
    </rPh>
    <rPh sb="94" eb="96">
      <t>マンエン</t>
    </rPh>
    <rPh sb="97" eb="99">
      <t>ゲンド</t>
    </rPh>
    <rPh sb="112" eb="113">
      <t>エン</t>
    </rPh>
    <rPh sb="113" eb="115">
      <t>ミマン</t>
    </rPh>
    <rPh sb="116" eb="118">
      <t>ハスウ</t>
    </rPh>
    <rPh sb="119" eb="120">
      <t>キ</t>
    </rPh>
    <rPh sb="121" eb="122">
      <t>ス</t>
    </rPh>
    <rPh sb="127" eb="129">
      <t>ヒロバ</t>
    </rPh>
    <rPh sb="129" eb="130">
      <t>トウ</t>
    </rPh>
    <rPh sb="131" eb="133">
      <t>イジ</t>
    </rPh>
    <rPh sb="133" eb="135">
      <t>カンリ</t>
    </rPh>
    <rPh sb="136" eb="137">
      <t>ヨウ</t>
    </rPh>
    <rPh sb="139" eb="142">
      <t>ゲンザイリョウ</t>
    </rPh>
    <rPh sb="142" eb="143">
      <t>ヒ</t>
    </rPh>
    <rPh sb="143" eb="145">
      <t>ホジョ</t>
    </rPh>
    <rPh sb="145" eb="147">
      <t>ジギョウ</t>
    </rPh>
    <rPh sb="148" eb="150">
      <t>ホジョ</t>
    </rPh>
    <rPh sb="150" eb="152">
      <t>タイショウ</t>
    </rPh>
    <rPh sb="152" eb="154">
      <t>ケイヒ</t>
    </rPh>
    <rPh sb="155" eb="157">
      <t>ソウガク</t>
    </rPh>
    <rPh sb="160" eb="161">
      <t>ブン</t>
    </rPh>
    <rPh sb="164" eb="166">
      <t>イナイ</t>
    </rPh>
    <rPh sb="170" eb="172">
      <t>マンエン</t>
    </rPh>
    <rPh sb="173" eb="175">
      <t>ゲンド</t>
    </rPh>
    <rPh sb="186" eb="187">
      <t>エン</t>
    </rPh>
    <rPh sb="187" eb="189">
      <t>ミマン</t>
    </rPh>
    <rPh sb="190" eb="192">
      <t>ハスウ</t>
    </rPh>
    <rPh sb="193" eb="194">
      <t>キ</t>
    </rPh>
    <rPh sb="195" eb="196">
      <t>ス</t>
    </rPh>
    <rPh sb="201" eb="203">
      <t>ヒロバ</t>
    </rPh>
    <rPh sb="203" eb="204">
      <t>トウ</t>
    </rPh>
    <rPh sb="204" eb="206">
      <t>ヨウチ</t>
    </rPh>
    <rPh sb="206" eb="209">
      <t>シャクチリョウ</t>
    </rPh>
    <rPh sb="209" eb="211">
      <t>ホジョ</t>
    </rPh>
    <rPh sb="211" eb="213">
      <t>ジギョウ</t>
    </rPh>
    <rPh sb="214" eb="216">
      <t>ホジョ</t>
    </rPh>
    <rPh sb="216" eb="218">
      <t>タイショウ</t>
    </rPh>
    <rPh sb="218" eb="220">
      <t>ケイヒ</t>
    </rPh>
    <rPh sb="221" eb="224">
      <t>ネンタンイ</t>
    </rPh>
    <rPh sb="226" eb="228">
      <t>ソウガク</t>
    </rPh>
    <rPh sb="231" eb="232">
      <t>ブン</t>
    </rPh>
    <rPh sb="243" eb="244">
      <t>エン</t>
    </rPh>
    <rPh sb="244" eb="246">
      <t>ミマン</t>
    </rPh>
    <rPh sb="247" eb="248">
      <t>キ</t>
    </rPh>
    <rPh sb="249" eb="250">
      <t>ス</t>
    </rPh>
    <phoneticPr fontId="1"/>
  </si>
  <si>
    <t>伊予市市民のふれあい広場整備事業費補助金交付要綱</t>
    <rPh sb="0" eb="3">
      <t>イヨシ</t>
    </rPh>
    <rPh sb="3" eb="5">
      <t>シミン</t>
    </rPh>
    <rPh sb="10" eb="12">
      <t>ヒロバ</t>
    </rPh>
    <rPh sb="12" eb="14">
      <t>セイビ</t>
    </rPh>
    <rPh sb="14" eb="17">
      <t>ジギョウヒ</t>
    </rPh>
    <rPh sb="17" eb="20">
      <t>ホジョキン</t>
    </rPh>
    <rPh sb="20" eb="22">
      <t>コウフ</t>
    </rPh>
    <rPh sb="22" eb="24">
      <t>ヨウコウ</t>
    </rPh>
    <phoneticPr fontId="1"/>
  </si>
  <si>
    <t>木造住宅耐震改修事業補助対象者1人</t>
    <rPh sb="12" eb="14">
      <t>タイショウ</t>
    </rPh>
    <rPh sb="14" eb="15">
      <t>シャ</t>
    </rPh>
    <rPh sb="16" eb="17">
      <t>ニン</t>
    </rPh>
    <phoneticPr fontId="1"/>
  </si>
  <si>
    <t>耐震診断を完了し評価を受けた結果を基に、耐震改修を行う申込人が、工事を実施する。代理受領制度を設ける。</t>
    <phoneticPr fontId="1"/>
  </si>
  <si>
    <t>木造住宅耐震診断業務補助対象者1人</t>
    <rPh sb="12" eb="14">
      <t>タイショウ</t>
    </rPh>
    <rPh sb="14" eb="15">
      <t>シャ</t>
    </rPh>
    <rPh sb="16" eb="17">
      <t>ニン</t>
    </rPh>
    <phoneticPr fontId="1"/>
  </si>
  <si>
    <t>老朽空家除却事業補助対象者10人</t>
    <rPh sb="10" eb="12">
      <t>タイショウ</t>
    </rPh>
    <rPh sb="12" eb="13">
      <t>シャ</t>
    </rPh>
    <rPh sb="15" eb="16">
      <t>ニン</t>
    </rPh>
    <phoneticPr fontId="1"/>
  </si>
  <si>
    <t>通学路に面したブロック塀等の倒壊による事故を未然に防止し、児童・生徒をはじめとする通行人の安全を確保する</t>
    <phoneticPr fontId="1"/>
  </si>
  <si>
    <t>ブロック塀等撤去・改修補助対象者2人</t>
    <rPh sb="13" eb="15">
      <t>タイショウ</t>
    </rPh>
    <rPh sb="15" eb="16">
      <t>シャ</t>
    </rPh>
    <rPh sb="17" eb="18">
      <t>ニン</t>
    </rPh>
    <phoneticPr fontId="1"/>
  </si>
  <si>
    <t>ブロック塀等の所有者等が、小学校指定の通学路に面したブロック塀等の撤去又は、改修を実施する。代理受領制度有り。</t>
    <phoneticPr fontId="1"/>
  </si>
  <si>
    <t>撤去のみ　撤去費用の2分の1以内とし、50,000円上限
改修　撤去及び設置費用の2分の1以内とし、200,000円上限</t>
    <phoneticPr fontId="1"/>
  </si>
  <si>
    <t>伊予市通学路危険ブロック塀等改修事業補助金交付要綱</t>
    <phoneticPr fontId="1"/>
  </si>
  <si>
    <t>新型コロナウイルス感染症の拡大防止のため実施された小・中学校の一斉臨時休業に伴い、児童生徒の保護者の経済的負担の軽減を図ることを目的とする。</t>
    <phoneticPr fontId="1"/>
  </si>
  <si>
    <t>準要保護者（257人）
特別支援教育就学奨励事業の対象者（15人）</t>
    <rPh sb="0" eb="1">
      <t>ジュン</t>
    </rPh>
    <rPh sb="1" eb="4">
      <t>ヨウホゴ</t>
    </rPh>
    <rPh sb="4" eb="5">
      <t>シャ</t>
    </rPh>
    <rPh sb="9" eb="10">
      <t>ニン</t>
    </rPh>
    <rPh sb="31" eb="32">
      <t>ニン</t>
    </rPh>
    <phoneticPr fontId="1"/>
  </si>
  <si>
    <t>1食当たり250円
牛乳除去食は198円</t>
    <rPh sb="1" eb="2">
      <t>ショク</t>
    </rPh>
    <rPh sb="2" eb="3">
      <t>ア</t>
    </rPh>
    <rPh sb="8" eb="9">
      <t>エン</t>
    </rPh>
    <rPh sb="10" eb="12">
      <t>ギュウニュウ</t>
    </rPh>
    <rPh sb="12" eb="14">
      <t>ジョキョ</t>
    </rPh>
    <rPh sb="14" eb="15">
      <t>ショク</t>
    </rPh>
    <rPh sb="19" eb="20">
      <t>エン</t>
    </rPh>
    <phoneticPr fontId="1"/>
  </si>
  <si>
    <t>一斉臨時休業の期間中における学校給食の実施予定日数を対象とし、学校長を経由して保護者に交付する。</t>
    <rPh sb="26" eb="28">
      <t>タイショウ</t>
    </rPh>
    <rPh sb="31" eb="33">
      <t>ガッコウ</t>
    </rPh>
    <rPh sb="33" eb="34">
      <t>チョウ</t>
    </rPh>
    <rPh sb="35" eb="37">
      <t>ケイユ</t>
    </rPh>
    <rPh sb="39" eb="42">
      <t>ホゴシャ</t>
    </rPh>
    <rPh sb="43" eb="45">
      <t>コウフ</t>
    </rPh>
    <phoneticPr fontId="1"/>
  </si>
  <si>
    <t>学校給食の実施予定日数分の学校給食費に相当する金銭を補助金として交付する。</t>
    <phoneticPr fontId="1"/>
  </si>
  <si>
    <t>伊予市一斉臨時休業対策昼食費支援事業費補助金交付要綱</t>
    <phoneticPr fontId="1"/>
  </si>
  <si>
    <t>各小学校</t>
    <rPh sb="0" eb="1">
      <t>カク</t>
    </rPh>
    <rPh sb="1" eb="4">
      <t>ショウガッコウ</t>
    </rPh>
    <phoneticPr fontId="1"/>
  </si>
  <si>
    <t>1校当たり20万円</t>
    <rPh sb="1" eb="2">
      <t>コウ</t>
    </rPh>
    <rPh sb="2" eb="3">
      <t>ア</t>
    </rPh>
    <rPh sb="7" eb="9">
      <t>マンエン</t>
    </rPh>
    <phoneticPr fontId="1"/>
  </si>
  <si>
    <t>予算の範囲内で、各校に補助金を交付する。
本事業に対する補助金の額は、小学校20万円とする。</t>
    <phoneticPr fontId="1"/>
  </si>
  <si>
    <t>遠距離通学費補助金</t>
    <phoneticPr fontId="1"/>
  </si>
  <si>
    <t>公共交通機関を利用する児童の保護者に対し、通学費の軽減と均衡を図るとともに公共交通機関の利用促進に資することを目的とする。</t>
    <phoneticPr fontId="1"/>
  </si>
  <si>
    <t>下灘小・由並小は全額
翠小は半額</t>
    <rPh sb="0" eb="2">
      <t>シモナダ</t>
    </rPh>
    <rPh sb="2" eb="3">
      <t>ショウ</t>
    </rPh>
    <rPh sb="4" eb="5">
      <t>ユ</t>
    </rPh>
    <rPh sb="5" eb="6">
      <t>ナミ</t>
    </rPh>
    <rPh sb="6" eb="7">
      <t>ショウ</t>
    </rPh>
    <rPh sb="8" eb="10">
      <t>ゼンガク</t>
    </rPh>
    <rPh sb="11" eb="12">
      <t>ミドリ</t>
    </rPh>
    <rPh sb="12" eb="13">
      <t>ショウ</t>
    </rPh>
    <rPh sb="14" eb="16">
      <t>ハンガク</t>
    </rPh>
    <phoneticPr fontId="1"/>
  </si>
  <si>
    <t>ＪＲ定期代の全額又は半額を学校長を経由して保護者に交付する。</t>
    <rPh sb="2" eb="4">
      <t>テイキ</t>
    </rPh>
    <rPh sb="4" eb="5">
      <t>ダイ</t>
    </rPh>
    <rPh sb="6" eb="8">
      <t>ゼンガク</t>
    </rPh>
    <rPh sb="8" eb="9">
      <t>マタ</t>
    </rPh>
    <rPh sb="10" eb="12">
      <t>ハンガク</t>
    </rPh>
    <rPh sb="13" eb="16">
      <t>ガッコウチョウ</t>
    </rPh>
    <rPh sb="17" eb="19">
      <t>ケイユ</t>
    </rPh>
    <rPh sb="21" eb="24">
      <t>ホゴシャ</t>
    </rPh>
    <rPh sb="25" eb="27">
      <t>コウフ</t>
    </rPh>
    <phoneticPr fontId="1"/>
  </si>
  <si>
    <t>予算の範囲内で、定期代の全額又は半額を交付する。</t>
    <rPh sb="0" eb="2">
      <t>ヨサン</t>
    </rPh>
    <rPh sb="3" eb="6">
      <t>ハンイナイ</t>
    </rPh>
    <rPh sb="8" eb="10">
      <t>テイキ</t>
    </rPh>
    <rPh sb="10" eb="11">
      <t>ダイ</t>
    </rPh>
    <rPh sb="12" eb="14">
      <t>ゼンガク</t>
    </rPh>
    <phoneticPr fontId="1"/>
  </si>
  <si>
    <t>伊予市遠距離通学費補助金交付要綱</t>
    <phoneticPr fontId="1"/>
  </si>
  <si>
    <t>1校当たり30万円</t>
    <rPh sb="1" eb="2">
      <t>コウ</t>
    </rPh>
    <rPh sb="2" eb="3">
      <t>ア</t>
    </rPh>
    <rPh sb="7" eb="9">
      <t>マンエン</t>
    </rPh>
    <phoneticPr fontId="1"/>
  </si>
  <si>
    <t>ふるさと学習、職場体験、キャリア教育、人権フェスタ、校内の緑化と栽培実習、保育園や高齢者福祉施設との交流、ボランティア活動、少年の日記念行事、坊ちゃん劇場観劇等</t>
    <rPh sb="79" eb="80">
      <t>トウ</t>
    </rPh>
    <phoneticPr fontId="1"/>
  </si>
  <si>
    <t>予算の範囲内で、各校に補助金を交付する。
本事業に対する補助金の額は、中学校30万円とする。</t>
    <phoneticPr fontId="1"/>
  </si>
  <si>
    <t>準要保護者（116人）
特別支援教育就学奨励事業の対象者（6人）</t>
    <rPh sb="0" eb="1">
      <t>ジュン</t>
    </rPh>
    <rPh sb="1" eb="4">
      <t>ヨウホゴ</t>
    </rPh>
    <rPh sb="4" eb="5">
      <t>シャ</t>
    </rPh>
    <rPh sb="9" eb="10">
      <t>ニン</t>
    </rPh>
    <rPh sb="30" eb="31">
      <t>ニン</t>
    </rPh>
    <phoneticPr fontId="1"/>
  </si>
  <si>
    <t>通学用ヘルメット購入補助金</t>
    <rPh sb="0" eb="3">
      <t>ツウガクヨウ</t>
    </rPh>
    <rPh sb="8" eb="10">
      <t>コウニュウ</t>
    </rPh>
    <rPh sb="10" eb="13">
      <t>ホジョキン</t>
    </rPh>
    <phoneticPr fontId="1"/>
  </si>
  <si>
    <t>中学校に遠距離自転車通学する生徒の保護者に対し、ヘルメット購入に係る経費を補助する。</t>
    <rPh sb="0" eb="3">
      <t>チュウガッコウ</t>
    </rPh>
    <rPh sb="4" eb="7">
      <t>エンキョリ</t>
    </rPh>
    <rPh sb="7" eb="10">
      <t>ジテンシャ</t>
    </rPh>
    <rPh sb="10" eb="12">
      <t>ツウガク</t>
    </rPh>
    <rPh sb="14" eb="16">
      <t>セイト</t>
    </rPh>
    <rPh sb="17" eb="20">
      <t>ホゴシャ</t>
    </rPh>
    <rPh sb="21" eb="22">
      <t>タイ</t>
    </rPh>
    <rPh sb="29" eb="31">
      <t>コウニュウ</t>
    </rPh>
    <rPh sb="32" eb="33">
      <t>カカ</t>
    </rPh>
    <rPh sb="34" eb="36">
      <t>ケイヒ</t>
    </rPh>
    <rPh sb="37" eb="39">
      <t>ホジョ</t>
    </rPh>
    <phoneticPr fontId="1"/>
  </si>
  <si>
    <t>ヘルメット購入額の半額とし、1,500円を限度とする。</t>
    <rPh sb="5" eb="7">
      <t>コウニュウ</t>
    </rPh>
    <rPh sb="7" eb="8">
      <t>ガク</t>
    </rPh>
    <rPh sb="9" eb="11">
      <t>ハンガク</t>
    </rPh>
    <rPh sb="15" eb="20">
      <t>５００エン</t>
    </rPh>
    <rPh sb="21" eb="23">
      <t>ゲンド</t>
    </rPh>
    <phoneticPr fontId="1"/>
  </si>
  <si>
    <t>生徒の通学に学校長が自転車通学が必要であると認めた生徒の保護者が対象。</t>
    <rPh sb="0" eb="2">
      <t>セイト</t>
    </rPh>
    <rPh sb="3" eb="5">
      <t>ツウガク</t>
    </rPh>
    <rPh sb="6" eb="9">
      <t>ガッコウチョウ</t>
    </rPh>
    <rPh sb="10" eb="13">
      <t>ジテンシャ</t>
    </rPh>
    <rPh sb="13" eb="15">
      <t>ツウガク</t>
    </rPh>
    <rPh sb="16" eb="18">
      <t>ヒツヨウ</t>
    </rPh>
    <rPh sb="22" eb="23">
      <t>ミト</t>
    </rPh>
    <rPh sb="25" eb="27">
      <t>セイト</t>
    </rPh>
    <rPh sb="28" eb="31">
      <t>ホゴシャ</t>
    </rPh>
    <rPh sb="32" eb="34">
      <t>タイショウ</t>
    </rPh>
    <phoneticPr fontId="1"/>
  </si>
  <si>
    <t>ヘルメット購入額の半額（100円未満の端数がある場合は、その端数を切り捨てた額）とし、1,500円を限度とする。</t>
    <rPh sb="15" eb="16">
      <t>エン</t>
    </rPh>
    <rPh sb="16" eb="18">
      <t>ミマン</t>
    </rPh>
    <rPh sb="19" eb="21">
      <t>ハスウ</t>
    </rPh>
    <rPh sb="24" eb="26">
      <t>バアイ</t>
    </rPh>
    <rPh sb="30" eb="32">
      <t>ハスウ</t>
    </rPh>
    <rPh sb="33" eb="34">
      <t>キ</t>
    </rPh>
    <rPh sb="35" eb="36">
      <t>ス</t>
    </rPh>
    <rPh sb="38" eb="39">
      <t>ガク</t>
    </rPh>
    <phoneticPr fontId="1"/>
  </si>
  <si>
    <t>伊予市自転車通学用ヘルメット購入費補助金交付要綱</t>
    <rPh sb="0" eb="3">
      <t>イヨシ</t>
    </rPh>
    <rPh sb="3" eb="6">
      <t>ジテンシャ</t>
    </rPh>
    <rPh sb="6" eb="8">
      <t>ツウガク</t>
    </rPh>
    <rPh sb="8" eb="9">
      <t>ヨウ</t>
    </rPh>
    <rPh sb="14" eb="16">
      <t>コウニュウ</t>
    </rPh>
    <rPh sb="16" eb="17">
      <t>ヒ</t>
    </rPh>
    <rPh sb="17" eb="20">
      <t>ホジョキン</t>
    </rPh>
    <rPh sb="20" eb="22">
      <t>コウフ</t>
    </rPh>
    <rPh sb="22" eb="24">
      <t>ヨウコウ</t>
    </rPh>
    <phoneticPr fontId="1"/>
  </si>
  <si>
    <t>各小・中学校長</t>
    <rPh sb="0" eb="1">
      <t>カク</t>
    </rPh>
    <rPh sb="1" eb="2">
      <t>ショウ</t>
    </rPh>
    <rPh sb="3" eb="6">
      <t>チュウガッコウ</t>
    </rPh>
    <rPh sb="6" eb="7">
      <t>オサ</t>
    </rPh>
    <phoneticPr fontId="1"/>
  </si>
  <si>
    <t>交通費・機材等運搬費・宿泊費・食費（1食上限600円）・会場移動費（上限300円）の合計金額（限度額あり）</t>
    <rPh sb="0" eb="3">
      <t>コウツウヒ</t>
    </rPh>
    <rPh sb="4" eb="6">
      <t>キザイ</t>
    </rPh>
    <rPh sb="6" eb="7">
      <t>トウ</t>
    </rPh>
    <rPh sb="7" eb="9">
      <t>ウンパン</t>
    </rPh>
    <rPh sb="9" eb="10">
      <t>ヒ</t>
    </rPh>
    <rPh sb="11" eb="14">
      <t>シュクハクヒ</t>
    </rPh>
    <rPh sb="15" eb="17">
      <t>ショクヒ</t>
    </rPh>
    <rPh sb="19" eb="20">
      <t>ショク</t>
    </rPh>
    <rPh sb="20" eb="22">
      <t>ジョウゲン</t>
    </rPh>
    <rPh sb="25" eb="26">
      <t>エン</t>
    </rPh>
    <rPh sb="28" eb="30">
      <t>カイジョウ</t>
    </rPh>
    <rPh sb="30" eb="32">
      <t>イドウ</t>
    </rPh>
    <rPh sb="32" eb="33">
      <t>ヒ</t>
    </rPh>
    <rPh sb="34" eb="36">
      <t>ジョウゲン</t>
    </rPh>
    <rPh sb="39" eb="40">
      <t>エン</t>
    </rPh>
    <rPh sb="42" eb="44">
      <t>ゴウケイ</t>
    </rPh>
    <rPh sb="44" eb="46">
      <t>キンガク</t>
    </rPh>
    <rPh sb="47" eb="49">
      <t>ゲンド</t>
    </rPh>
    <rPh sb="49" eb="50">
      <t>ガク</t>
    </rPh>
    <phoneticPr fontId="1"/>
  </si>
  <si>
    <t>社会福祉法人くじら
株式会社遊育
されだに学童クラブ運営委員会</t>
    <rPh sb="0" eb="2">
      <t>シャカイ</t>
    </rPh>
    <rPh sb="2" eb="4">
      <t>フクシ</t>
    </rPh>
    <rPh sb="4" eb="6">
      <t>ホウジン</t>
    </rPh>
    <rPh sb="10" eb="12">
      <t>カブシキ</t>
    </rPh>
    <rPh sb="12" eb="14">
      <t>カイシャ</t>
    </rPh>
    <rPh sb="14" eb="15">
      <t>ユウ</t>
    </rPh>
    <rPh sb="15" eb="16">
      <t>イク</t>
    </rPh>
    <rPh sb="21" eb="23">
      <t>ガクドウ</t>
    </rPh>
    <rPh sb="26" eb="28">
      <t>ウンエイ</t>
    </rPh>
    <rPh sb="28" eb="31">
      <t>イインカイ</t>
    </rPh>
    <phoneticPr fontId="1"/>
  </si>
  <si>
    <t>障がい児を受入れている市内の児童クラブに対し、支援員等の配置に要する経費の補助を行うことで、障がい児への支援の充実を図る。</t>
    <rPh sb="0" eb="1">
      <t>ショウ</t>
    </rPh>
    <rPh sb="3" eb="4">
      <t>ジ</t>
    </rPh>
    <rPh sb="5" eb="7">
      <t>ウケイ</t>
    </rPh>
    <rPh sb="11" eb="13">
      <t>シナイ</t>
    </rPh>
    <rPh sb="14" eb="16">
      <t>ジドウ</t>
    </rPh>
    <rPh sb="20" eb="21">
      <t>タイ</t>
    </rPh>
    <rPh sb="23" eb="25">
      <t>シエン</t>
    </rPh>
    <rPh sb="25" eb="26">
      <t>イン</t>
    </rPh>
    <rPh sb="26" eb="27">
      <t>トウ</t>
    </rPh>
    <rPh sb="28" eb="30">
      <t>ハイチ</t>
    </rPh>
    <rPh sb="31" eb="32">
      <t>ヨウ</t>
    </rPh>
    <rPh sb="34" eb="36">
      <t>ケイヒ</t>
    </rPh>
    <rPh sb="37" eb="39">
      <t>ホジョ</t>
    </rPh>
    <rPh sb="40" eb="41">
      <t>オコナ</t>
    </rPh>
    <rPh sb="46" eb="47">
      <t>ショウ</t>
    </rPh>
    <rPh sb="49" eb="50">
      <t>ジ</t>
    </rPh>
    <rPh sb="52" eb="54">
      <t>シエン</t>
    </rPh>
    <rPh sb="55" eb="57">
      <t>ジュウジツ</t>
    </rPh>
    <rPh sb="58" eb="59">
      <t>ハカ</t>
    </rPh>
    <phoneticPr fontId="1"/>
  </si>
  <si>
    <t>なかやま学童広場運営委員会
さくらんぼクラブ運営委員会</t>
    <rPh sb="4" eb="6">
      <t>ガクドウ</t>
    </rPh>
    <rPh sb="6" eb="8">
      <t>ヒロバ</t>
    </rPh>
    <rPh sb="8" eb="10">
      <t>ウンエイ</t>
    </rPh>
    <rPh sb="10" eb="13">
      <t>イインカイ</t>
    </rPh>
    <rPh sb="22" eb="24">
      <t>ウンエイ</t>
    </rPh>
    <rPh sb="24" eb="27">
      <t>イインカイ</t>
    </rPh>
    <phoneticPr fontId="1"/>
  </si>
  <si>
    <t>障がい児の受入れに必要な支援員等の配置に係る経費</t>
    <rPh sb="0" eb="1">
      <t>ショウ</t>
    </rPh>
    <rPh sb="3" eb="4">
      <t>ジ</t>
    </rPh>
    <rPh sb="5" eb="7">
      <t>ウケイ</t>
    </rPh>
    <rPh sb="9" eb="11">
      <t>ヒツヨウ</t>
    </rPh>
    <rPh sb="12" eb="14">
      <t>シエン</t>
    </rPh>
    <rPh sb="14" eb="15">
      <t>イン</t>
    </rPh>
    <rPh sb="15" eb="16">
      <t>トウ</t>
    </rPh>
    <rPh sb="17" eb="19">
      <t>ハイチ</t>
    </rPh>
    <rPh sb="20" eb="21">
      <t>カカ</t>
    </rPh>
    <rPh sb="22" eb="24">
      <t>ケイヒ</t>
    </rPh>
    <phoneticPr fontId="1"/>
  </si>
  <si>
    <t>実際に要した経費と対象児童の受入れ人数に応じた限度額（2人まで1,796,000円、3人以上3,592,000円）を比較し、少ない方の額を交付する。</t>
    <rPh sb="0" eb="2">
      <t>ジッサイ</t>
    </rPh>
    <rPh sb="3" eb="4">
      <t>ヨウ</t>
    </rPh>
    <rPh sb="6" eb="8">
      <t>ケイヒ</t>
    </rPh>
    <rPh sb="9" eb="11">
      <t>タイショウ</t>
    </rPh>
    <rPh sb="11" eb="13">
      <t>ジドウ</t>
    </rPh>
    <rPh sb="14" eb="16">
      <t>ウケイ</t>
    </rPh>
    <rPh sb="17" eb="19">
      <t>ニンズウ</t>
    </rPh>
    <rPh sb="20" eb="21">
      <t>オウ</t>
    </rPh>
    <rPh sb="23" eb="25">
      <t>ゲンド</t>
    </rPh>
    <rPh sb="25" eb="26">
      <t>ガク</t>
    </rPh>
    <rPh sb="28" eb="29">
      <t>ニン</t>
    </rPh>
    <rPh sb="40" eb="41">
      <t>エン</t>
    </rPh>
    <rPh sb="43" eb="44">
      <t>ニン</t>
    </rPh>
    <rPh sb="44" eb="46">
      <t>イジョウ</t>
    </rPh>
    <rPh sb="55" eb="56">
      <t>エン</t>
    </rPh>
    <rPh sb="58" eb="60">
      <t>ヒカク</t>
    </rPh>
    <rPh sb="62" eb="63">
      <t>スク</t>
    </rPh>
    <rPh sb="65" eb="66">
      <t>ホウ</t>
    </rPh>
    <rPh sb="67" eb="68">
      <t>ガク</t>
    </rPh>
    <rPh sb="69" eb="71">
      <t>コウフ</t>
    </rPh>
    <phoneticPr fontId="1"/>
  </si>
  <si>
    <t>伊予市放課後児童クラブ支援(障害児受入)補助金交付要綱</t>
    <rPh sb="0" eb="3">
      <t>イヨシ</t>
    </rPh>
    <rPh sb="3" eb="6">
      <t>ホウカゴ</t>
    </rPh>
    <rPh sb="6" eb="8">
      <t>ジドウ</t>
    </rPh>
    <rPh sb="11" eb="13">
      <t>シエン</t>
    </rPh>
    <rPh sb="14" eb="16">
      <t>ショウガイ</t>
    </rPh>
    <rPh sb="16" eb="17">
      <t>ジ</t>
    </rPh>
    <rPh sb="17" eb="19">
      <t>ウケイレ</t>
    </rPh>
    <rPh sb="20" eb="23">
      <t>ホジョキン</t>
    </rPh>
    <rPh sb="23" eb="25">
      <t>コウフ</t>
    </rPh>
    <rPh sb="25" eb="27">
      <t>ヨウコウ</t>
    </rPh>
    <phoneticPr fontId="1"/>
  </si>
  <si>
    <t>未婚の児童扶養手当受給者に対する臨時・特例給付金</t>
    <rPh sb="0" eb="2">
      <t>ミコン</t>
    </rPh>
    <rPh sb="3" eb="5">
      <t>ジドウ</t>
    </rPh>
    <rPh sb="5" eb="7">
      <t>フヨウ</t>
    </rPh>
    <rPh sb="7" eb="9">
      <t>テアテ</t>
    </rPh>
    <rPh sb="9" eb="12">
      <t>ジュキュウシャ</t>
    </rPh>
    <rPh sb="13" eb="14">
      <t>タイ</t>
    </rPh>
    <rPh sb="16" eb="18">
      <t>リンジ</t>
    </rPh>
    <rPh sb="19" eb="21">
      <t>トクレイ</t>
    </rPh>
    <rPh sb="21" eb="24">
      <t>キュウフキン</t>
    </rPh>
    <phoneticPr fontId="1"/>
  </si>
  <si>
    <t>子どもの貧困に対応するため、未婚のひとり親に対して給付金を支給する。</t>
    <rPh sb="0" eb="1">
      <t>コ</t>
    </rPh>
    <rPh sb="4" eb="6">
      <t>ヒンコン</t>
    </rPh>
    <rPh sb="7" eb="9">
      <t>タイオウ</t>
    </rPh>
    <rPh sb="14" eb="16">
      <t>ミコン</t>
    </rPh>
    <rPh sb="20" eb="21">
      <t>オヤ</t>
    </rPh>
    <rPh sb="22" eb="23">
      <t>タイ</t>
    </rPh>
    <rPh sb="25" eb="28">
      <t>キュウフキン</t>
    </rPh>
    <rPh sb="29" eb="31">
      <t>シキュウ</t>
    </rPh>
    <phoneticPr fontId="1"/>
  </si>
  <si>
    <t>未婚の児童扶養手当受給者１３人</t>
    <rPh sb="0" eb="2">
      <t>ミコン</t>
    </rPh>
    <rPh sb="3" eb="5">
      <t>ジドウ</t>
    </rPh>
    <rPh sb="5" eb="7">
      <t>フヨウ</t>
    </rPh>
    <rPh sb="7" eb="9">
      <t>テアテ</t>
    </rPh>
    <rPh sb="9" eb="11">
      <t>ジュキュウ</t>
    </rPh>
    <rPh sb="11" eb="12">
      <t>シャ</t>
    </rPh>
    <rPh sb="14" eb="15">
      <t>ニン</t>
    </rPh>
    <phoneticPr fontId="1"/>
  </si>
  <si>
    <t>国の基準額に準じる。</t>
    <rPh sb="0" eb="1">
      <t>クニ</t>
    </rPh>
    <rPh sb="2" eb="4">
      <t>キジュン</t>
    </rPh>
    <rPh sb="4" eb="5">
      <t>ガク</t>
    </rPh>
    <phoneticPr fontId="1"/>
  </si>
  <si>
    <t>未婚のひとり親に対し、１世帯１７，５００円を支給する。</t>
    <rPh sb="0" eb="2">
      <t>ミコン</t>
    </rPh>
    <rPh sb="6" eb="7">
      <t>オヤ</t>
    </rPh>
    <rPh sb="8" eb="9">
      <t>タイ</t>
    </rPh>
    <rPh sb="12" eb="14">
      <t>セタイ</t>
    </rPh>
    <rPh sb="20" eb="21">
      <t>エン</t>
    </rPh>
    <rPh sb="22" eb="24">
      <t>シキュウ</t>
    </rPh>
    <phoneticPr fontId="1"/>
  </si>
  <si>
    <t>伊予市未婚の児童扶養手当受給者に対する臨時・特別給付金支給事業実施要綱
国の未婚の児童扶養手当受給者に対する臨時・特別給付金支給要領</t>
    <rPh sb="0" eb="3">
      <t>イヨシ</t>
    </rPh>
    <rPh sb="3" eb="5">
      <t>ミコン</t>
    </rPh>
    <rPh sb="6" eb="8">
      <t>ジドウ</t>
    </rPh>
    <rPh sb="8" eb="10">
      <t>フヨウ</t>
    </rPh>
    <rPh sb="10" eb="12">
      <t>テアテ</t>
    </rPh>
    <rPh sb="12" eb="15">
      <t>ジュキュウシャ</t>
    </rPh>
    <rPh sb="16" eb="17">
      <t>タイ</t>
    </rPh>
    <rPh sb="19" eb="21">
      <t>リンジ</t>
    </rPh>
    <rPh sb="22" eb="24">
      <t>トクベツ</t>
    </rPh>
    <rPh sb="24" eb="27">
      <t>キュウフキン</t>
    </rPh>
    <rPh sb="27" eb="29">
      <t>シキュウ</t>
    </rPh>
    <rPh sb="29" eb="31">
      <t>ジギョウ</t>
    </rPh>
    <rPh sb="31" eb="33">
      <t>ジッシ</t>
    </rPh>
    <rPh sb="33" eb="35">
      <t>ヨウコウ</t>
    </rPh>
    <rPh sb="36" eb="37">
      <t>クニ</t>
    </rPh>
    <rPh sb="38" eb="40">
      <t>ミコン</t>
    </rPh>
    <rPh sb="41" eb="43">
      <t>ジドウ</t>
    </rPh>
    <rPh sb="43" eb="45">
      <t>フヨウ</t>
    </rPh>
    <rPh sb="45" eb="47">
      <t>テアテ</t>
    </rPh>
    <rPh sb="47" eb="50">
      <t>ジュキュウシャ</t>
    </rPh>
    <rPh sb="51" eb="52">
      <t>タイ</t>
    </rPh>
    <rPh sb="54" eb="56">
      <t>リンジ</t>
    </rPh>
    <rPh sb="57" eb="59">
      <t>トクベツ</t>
    </rPh>
    <rPh sb="59" eb="61">
      <t>キュウフ</t>
    </rPh>
    <rPh sb="61" eb="62">
      <t>キン</t>
    </rPh>
    <rPh sb="62" eb="64">
      <t>シキュウ</t>
    </rPh>
    <rPh sb="64" eb="66">
      <t>ヨウリョウ</t>
    </rPh>
    <phoneticPr fontId="1"/>
  </si>
  <si>
    <t>おおひら保育所
なかむら保育所
ぐんちゅう保育所
うえの保育所
とりのき保育所
中山保育所
上灘保育所
下灘保育所
さくら幼児園</t>
    <rPh sb="4" eb="6">
      <t>ホイク</t>
    </rPh>
    <rPh sb="6" eb="7">
      <t>ショ</t>
    </rPh>
    <rPh sb="12" eb="14">
      <t>ホイク</t>
    </rPh>
    <rPh sb="14" eb="15">
      <t>ショ</t>
    </rPh>
    <rPh sb="21" eb="23">
      <t>ホイク</t>
    </rPh>
    <rPh sb="23" eb="24">
      <t>ショ</t>
    </rPh>
    <rPh sb="28" eb="30">
      <t>ホイク</t>
    </rPh>
    <rPh sb="30" eb="31">
      <t>ショ</t>
    </rPh>
    <rPh sb="36" eb="38">
      <t>ホイク</t>
    </rPh>
    <rPh sb="38" eb="39">
      <t>ショ</t>
    </rPh>
    <rPh sb="40" eb="42">
      <t>ナカヤマ</t>
    </rPh>
    <rPh sb="42" eb="44">
      <t>ホイク</t>
    </rPh>
    <rPh sb="44" eb="45">
      <t>ショ</t>
    </rPh>
    <rPh sb="46" eb="48">
      <t>カミナダ</t>
    </rPh>
    <rPh sb="48" eb="50">
      <t>ホイク</t>
    </rPh>
    <rPh sb="50" eb="51">
      <t>ショ</t>
    </rPh>
    <rPh sb="52" eb="54">
      <t>シモナダ</t>
    </rPh>
    <rPh sb="54" eb="56">
      <t>ホイク</t>
    </rPh>
    <rPh sb="56" eb="57">
      <t>ショ</t>
    </rPh>
    <rPh sb="61" eb="63">
      <t>ヨウジ</t>
    </rPh>
    <rPh sb="63" eb="64">
      <t>エン</t>
    </rPh>
    <phoneticPr fontId="1"/>
  </si>
  <si>
    <t>愛顔の子育て応援事業補助金</t>
    <rPh sb="0" eb="1">
      <t>アイ</t>
    </rPh>
    <rPh sb="1" eb="2">
      <t>カオ</t>
    </rPh>
    <rPh sb="3" eb="5">
      <t>コソダ</t>
    </rPh>
    <rPh sb="6" eb="8">
      <t>オウエン</t>
    </rPh>
    <rPh sb="8" eb="10">
      <t>ジギョウ</t>
    </rPh>
    <rPh sb="10" eb="13">
      <t>ホジョキン</t>
    </rPh>
    <phoneticPr fontId="1"/>
  </si>
  <si>
    <t>伊予市地域子育て支援拠点事業費補助金</t>
    <rPh sb="0" eb="3">
      <t>イヨシ</t>
    </rPh>
    <rPh sb="3" eb="5">
      <t>チイキ</t>
    </rPh>
    <rPh sb="5" eb="7">
      <t>コソダ</t>
    </rPh>
    <rPh sb="8" eb="10">
      <t>シエン</t>
    </rPh>
    <rPh sb="10" eb="12">
      <t>キョテン</t>
    </rPh>
    <rPh sb="12" eb="15">
      <t>ジギョウヒ</t>
    </rPh>
    <rPh sb="15" eb="18">
      <t>ホジョキン</t>
    </rPh>
    <phoneticPr fontId="1"/>
  </si>
  <si>
    <t>地域全体で子育てを支援する基盤としてセンターを設置し、地域における子育て支援のネットワークを構築する。</t>
    <rPh sb="0" eb="2">
      <t>チイキ</t>
    </rPh>
    <rPh sb="2" eb="4">
      <t>ゼンタイ</t>
    </rPh>
    <rPh sb="5" eb="7">
      <t>コソダ</t>
    </rPh>
    <rPh sb="9" eb="11">
      <t>シエン</t>
    </rPh>
    <rPh sb="13" eb="15">
      <t>キバン</t>
    </rPh>
    <rPh sb="23" eb="25">
      <t>セッチ</t>
    </rPh>
    <rPh sb="27" eb="29">
      <t>チイキ</t>
    </rPh>
    <rPh sb="33" eb="35">
      <t>コソダ</t>
    </rPh>
    <rPh sb="36" eb="38">
      <t>シエン</t>
    </rPh>
    <rPh sb="46" eb="48">
      <t>コウチク</t>
    </rPh>
    <phoneticPr fontId="1"/>
  </si>
  <si>
    <t>株式会社　縁遊</t>
    <rPh sb="0" eb="2">
      <t>カブシキ</t>
    </rPh>
    <rPh sb="2" eb="4">
      <t>カイシャ</t>
    </rPh>
    <rPh sb="5" eb="6">
      <t>エン</t>
    </rPh>
    <rPh sb="6" eb="7">
      <t>アソ</t>
    </rPh>
    <phoneticPr fontId="1"/>
  </si>
  <si>
    <t>子育て支援拠点「あおぞら」に係る経費</t>
    <rPh sb="0" eb="2">
      <t>コソダ</t>
    </rPh>
    <rPh sb="3" eb="5">
      <t>シエン</t>
    </rPh>
    <rPh sb="5" eb="7">
      <t>キョテン</t>
    </rPh>
    <rPh sb="14" eb="15">
      <t>カカ</t>
    </rPh>
    <rPh sb="16" eb="18">
      <t>ケイヒ</t>
    </rPh>
    <phoneticPr fontId="1"/>
  </si>
  <si>
    <t>伊予市地域子育て支援拠点事業費補助金交付要綱
国の地域子育て支援拠点事業実施要綱</t>
    <rPh sb="0" eb="3">
      <t>イヨシ</t>
    </rPh>
    <rPh sb="3" eb="5">
      <t>チイキ</t>
    </rPh>
    <rPh sb="5" eb="7">
      <t>コソダ</t>
    </rPh>
    <rPh sb="8" eb="10">
      <t>シエン</t>
    </rPh>
    <rPh sb="10" eb="12">
      <t>キョテン</t>
    </rPh>
    <rPh sb="12" eb="15">
      <t>ジギョウヒ</t>
    </rPh>
    <rPh sb="15" eb="18">
      <t>ホジョキン</t>
    </rPh>
    <rPh sb="18" eb="20">
      <t>コウフ</t>
    </rPh>
    <rPh sb="20" eb="22">
      <t>ヨウコウ</t>
    </rPh>
    <rPh sb="23" eb="24">
      <t>クニ</t>
    </rPh>
    <rPh sb="25" eb="27">
      <t>チイキ</t>
    </rPh>
    <rPh sb="27" eb="29">
      <t>コソダ</t>
    </rPh>
    <rPh sb="30" eb="32">
      <t>シエン</t>
    </rPh>
    <rPh sb="32" eb="34">
      <t>キョテン</t>
    </rPh>
    <rPh sb="34" eb="36">
      <t>ジギョウ</t>
    </rPh>
    <rPh sb="36" eb="38">
      <t>ジッシ</t>
    </rPh>
    <rPh sb="38" eb="40">
      <t>ヨウコウ</t>
    </rPh>
    <phoneticPr fontId="1"/>
  </si>
  <si>
    <t>伊予市ファミリー・サポート・センター事業費補助金</t>
    <rPh sb="0" eb="3">
      <t>イヨシ</t>
    </rPh>
    <rPh sb="18" eb="21">
      <t>ジギョウヒ</t>
    </rPh>
    <rPh sb="21" eb="24">
      <t>ホジョキン</t>
    </rPh>
    <phoneticPr fontId="1"/>
  </si>
  <si>
    <t>地域の相互援助活動により、保護者が育児と仕事の両立ができ、安心して働くことができる環境を整備する。</t>
    <rPh sb="0" eb="2">
      <t>チイキ</t>
    </rPh>
    <rPh sb="3" eb="5">
      <t>ソウゴ</t>
    </rPh>
    <rPh sb="5" eb="7">
      <t>エンジョ</t>
    </rPh>
    <rPh sb="7" eb="9">
      <t>カツドウ</t>
    </rPh>
    <rPh sb="13" eb="16">
      <t>ホゴシャ</t>
    </rPh>
    <rPh sb="17" eb="19">
      <t>イクジ</t>
    </rPh>
    <rPh sb="20" eb="22">
      <t>シゴト</t>
    </rPh>
    <rPh sb="23" eb="25">
      <t>リョウリツ</t>
    </rPh>
    <rPh sb="29" eb="31">
      <t>アンシン</t>
    </rPh>
    <rPh sb="33" eb="34">
      <t>ハタラ</t>
    </rPh>
    <rPh sb="41" eb="43">
      <t>カンキョウ</t>
    </rPh>
    <rPh sb="44" eb="46">
      <t>セイビ</t>
    </rPh>
    <phoneticPr fontId="1"/>
  </si>
  <si>
    <t>ファミリー・サポート・センター（マミ・サポ）に係る経費</t>
    <rPh sb="23" eb="24">
      <t>カカ</t>
    </rPh>
    <rPh sb="25" eb="27">
      <t>ケイヒ</t>
    </rPh>
    <phoneticPr fontId="1"/>
  </si>
  <si>
    <t>伊予市ファミリー・サポート・センター事業費補助金交付要綱
国の子育て援助活動支援事業（ファミリー・サポート・センター事業）実施要綱</t>
    <rPh sb="0" eb="3">
      <t>イヨシ</t>
    </rPh>
    <rPh sb="18" eb="21">
      <t>ジギョウヒ</t>
    </rPh>
    <rPh sb="21" eb="24">
      <t>ホジョキン</t>
    </rPh>
    <rPh sb="24" eb="26">
      <t>コウフ</t>
    </rPh>
    <rPh sb="26" eb="28">
      <t>ヨウコウ</t>
    </rPh>
    <rPh sb="29" eb="30">
      <t>クニ</t>
    </rPh>
    <rPh sb="31" eb="33">
      <t>コソダ</t>
    </rPh>
    <rPh sb="34" eb="36">
      <t>エンジョ</t>
    </rPh>
    <rPh sb="36" eb="38">
      <t>カツドウ</t>
    </rPh>
    <rPh sb="38" eb="40">
      <t>シエン</t>
    </rPh>
    <rPh sb="40" eb="42">
      <t>ジギョウ</t>
    </rPh>
    <rPh sb="58" eb="60">
      <t>ジギョウ</t>
    </rPh>
    <rPh sb="61" eb="63">
      <t>ジッシ</t>
    </rPh>
    <rPh sb="63" eb="65">
      <t>ヨウコウ</t>
    </rPh>
    <phoneticPr fontId="1"/>
  </si>
  <si>
    <t>延長保育事業補助金</t>
    <rPh sb="0" eb="2">
      <t>エンチョウ</t>
    </rPh>
    <rPh sb="2" eb="4">
      <t>ホイク</t>
    </rPh>
    <rPh sb="4" eb="6">
      <t>ジギョウ</t>
    </rPh>
    <rPh sb="6" eb="9">
      <t>ホジョキン</t>
    </rPh>
    <phoneticPr fontId="1"/>
  </si>
  <si>
    <t>社会福祉法人エリム会さくら幼児園
社会福祉法人くじら伊予くじら認定こども園
株式会社遊育認定こども園みかんこども園</t>
    <rPh sb="0" eb="2">
      <t>シャカイ</t>
    </rPh>
    <rPh sb="2" eb="4">
      <t>フクシ</t>
    </rPh>
    <rPh sb="4" eb="6">
      <t>ホウジン</t>
    </rPh>
    <rPh sb="9" eb="10">
      <t>カイ</t>
    </rPh>
    <rPh sb="13" eb="15">
      <t>ヨウジ</t>
    </rPh>
    <rPh sb="15" eb="16">
      <t>エン</t>
    </rPh>
    <rPh sb="17" eb="19">
      <t>シャカイ</t>
    </rPh>
    <rPh sb="19" eb="21">
      <t>フクシ</t>
    </rPh>
    <rPh sb="21" eb="23">
      <t>ホウジン</t>
    </rPh>
    <rPh sb="26" eb="28">
      <t>イヨ</t>
    </rPh>
    <rPh sb="31" eb="33">
      <t>ニンテイ</t>
    </rPh>
    <rPh sb="36" eb="37">
      <t>エン</t>
    </rPh>
    <rPh sb="38" eb="40">
      <t>カブシキ</t>
    </rPh>
    <rPh sb="40" eb="42">
      <t>カイシャ</t>
    </rPh>
    <rPh sb="42" eb="43">
      <t>アソ</t>
    </rPh>
    <rPh sb="43" eb="44">
      <t>イク</t>
    </rPh>
    <rPh sb="44" eb="46">
      <t>ニンテイ</t>
    </rPh>
    <rPh sb="49" eb="50">
      <t>エン</t>
    </rPh>
    <rPh sb="56" eb="57">
      <t>エン</t>
    </rPh>
    <phoneticPr fontId="1"/>
  </si>
  <si>
    <t>認定こども園整備費補助金</t>
    <rPh sb="0" eb="2">
      <t>ニンテイ</t>
    </rPh>
    <rPh sb="5" eb="6">
      <t>エン</t>
    </rPh>
    <rPh sb="6" eb="9">
      <t>セイビヒ</t>
    </rPh>
    <rPh sb="9" eb="12">
      <t>ホジョキン</t>
    </rPh>
    <phoneticPr fontId="1"/>
  </si>
  <si>
    <t>待機児童の解消及び教育・保育環境の充実のため、幼保連携型認定こども園の設置の促進を図る。</t>
    <rPh sb="0" eb="2">
      <t>タイキ</t>
    </rPh>
    <rPh sb="2" eb="4">
      <t>ジドウ</t>
    </rPh>
    <rPh sb="5" eb="7">
      <t>カイショウ</t>
    </rPh>
    <rPh sb="7" eb="8">
      <t>オヨ</t>
    </rPh>
    <rPh sb="9" eb="11">
      <t>キョウイク</t>
    </rPh>
    <rPh sb="12" eb="14">
      <t>ホイク</t>
    </rPh>
    <rPh sb="14" eb="16">
      <t>カンキョウ</t>
    </rPh>
    <rPh sb="17" eb="19">
      <t>ジュウジツ</t>
    </rPh>
    <rPh sb="23" eb="25">
      <t>ヨウホ</t>
    </rPh>
    <rPh sb="25" eb="28">
      <t>レンケイガタ</t>
    </rPh>
    <rPh sb="28" eb="30">
      <t>ニンテイ</t>
    </rPh>
    <rPh sb="33" eb="34">
      <t>エン</t>
    </rPh>
    <rPh sb="35" eb="37">
      <t>セッチ</t>
    </rPh>
    <rPh sb="38" eb="40">
      <t>ソクシン</t>
    </rPh>
    <rPh sb="41" eb="42">
      <t>ハカ</t>
    </rPh>
    <phoneticPr fontId="1"/>
  </si>
  <si>
    <t>社会福祉法人愛媛福祉会</t>
    <rPh sb="0" eb="2">
      <t>シャカイ</t>
    </rPh>
    <rPh sb="2" eb="4">
      <t>フクシ</t>
    </rPh>
    <rPh sb="4" eb="6">
      <t>ホウジン</t>
    </rPh>
    <rPh sb="6" eb="8">
      <t>エヒメ</t>
    </rPh>
    <rPh sb="8" eb="10">
      <t>フクシ</t>
    </rPh>
    <rPh sb="10" eb="11">
      <t>カイ</t>
    </rPh>
    <phoneticPr fontId="1"/>
  </si>
  <si>
    <t>国の保育所等整備交付金交付要綱及び認定こども園施設整備交付金交付要綱に定める事業</t>
    <rPh sb="0" eb="1">
      <t>クニ</t>
    </rPh>
    <rPh sb="2" eb="4">
      <t>ホイク</t>
    </rPh>
    <rPh sb="4" eb="5">
      <t>ショ</t>
    </rPh>
    <rPh sb="5" eb="6">
      <t>トウ</t>
    </rPh>
    <rPh sb="6" eb="8">
      <t>セイビ</t>
    </rPh>
    <rPh sb="8" eb="11">
      <t>コウフキン</t>
    </rPh>
    <rPh sb="11" eb="13">
      <t>コウフ</t>
    </rPh>
    <rPh sb="13" eb="15">
      <t>ヨウコウ</t>
    </rPh>
    <rPh sb="15" eb="16">
      <t>オヨ</t>
    </rPh>
    <rPh sb="17" eb="19">
      <t>ニンテイ</t>
    </rPh>
    <rPh sb="22" eb="23">
      <t>エン</t>
    </rPh>
    <rPh sb="23" eb="25">
      <t>シセツ</t>
    </rPh>
    <rPh sb="25" eb="27">
      <t>セイビ</t>
    </rPh>
    <rPh sb="27" eb="30">
      <t>コウフキン</t>
    </rPh>
    <rPh sb="30" eb="32">
      <t>コウフ</t>
    </rPh>
    <rPh sb="32" eb="34">
      <t>ヨウコウ</t>
    </rPh>
    <rPh sb="35" eb="36">
      <t>サダ</t>
    </rPh>
    <rPh sb="38" eb="40">
      <t>ジギョウ</t>
    </rPh>
    <phoneticPr fontId="1"/>
  </si>
  <si>
    <t>国の保育所等整備交付金交付要綱及び認定こども園施設整備交付金交付要綱に定めるとおり。</t>
    <rPh sb="0" eb="1">
      <t>クニ</t>
    </rPh>
    <rPh sb="2" eb="4">
      <t>ホイク</t>
    </rPh>
    <rPh sb="4" eb="5">
      <t>ショ</t>
    </rPh>
    <rPh sb="5" eb="6">
      <t>トウ</t>
    </rPh>
    <rPh sb="6" eb="8">
      <t>セイビ</t>
    </rPh>
    <rPh sb="8" eb="11">
      <t>コウフキン</t>
    </rPh>
    <rPh sb="11" eb="13">
      <t>コウフ</t>
    </rPh>
    <rPh sb="13" eb="15">
      <t>ヨウコウ</t>
    </rPh>
    <rPh sb="15" eb="16">
      <t>オヨ</t>
    </rPh>
    <rPh sb="17" eb="19">
      <t>ニンテイ</t>
    </rPh>
    <rPh sb="22" eb="23">
      <t>エン</t>
    </rPh>
    <rPh sb="23" eb="25">
      <t>シセツ</t>
    </rPh>
    <rPh sb="25" eb="27">
      <t>セイビ</t>
    </rPh>
    <rPh sb="27" eb="30">
      <t>コウフキン</t>
    </rPh>
    <rPh sb="30" eb="32">
      <t>コウフ</t>
    </rPh>
    <rPh sb="32" eb="34">
      <t>ヨウコウ</t>
    </rPh>
    <rPh sb="35" eb="36">
      <t>サダ</t>
    </rPh>
    <phoneticPr fontId="1"/>
  </si>
  <si>
    <t>伊予市幼保連携型認定こども園整備費補助金交付要綱</t>
    <rPh sb="0" eb="3">
      <t>イヨシ</t>
    </rPh>
    <rPh sb="3" eb="5">
      <t>ヨウホ</t>
    </rPh>
    <rPh sb="5" eb="8">
      <t>レンケイガタ</t>
    </rPh>
    <rPh sb="8" eb="10">
      <t>ニンテイ</t>
    </rPh>
    <rPh sb="13" eb="14">
      <t>エン</t>
    </rPh>
    <rPh sb="14" eb="17">
      <t>セイビヒ</t>
    </rPh>
    <rPh sb="17" eb="20">
      <t>ホジョキン</t>
    </rPh>
    <rPh sb="20" eb="22">
      <t>コウフ</t>
    </rPh>
    <rPh sb="22" eb="24">
      <t>ヨウコウ</t>
    </rPh>
    <phoneticPr fontId="1"/>
  </si>
  <si>
    <t>高等職業訓練促進給付金対象者２人</t>
    <rPh sb="0" eb="2">
      <t>コウトウ</t>
    </rPh>
    <rPh sb="2" eb="4">
      <t>ショクギョウ</t>
    </rPh>
    <rPh sb="4" eb="6">
      <t>クンレン</t>
    </rPh>
    <rPh sb="6" eb="8">
      <t>ソクシン</t>
    </rPh>
    <rPh sb="8" eb="10">
      <t>キュウフ</t>
    </rPh>
    <rPh sb="10" eb="11">
      <t>キン</t>
    </rPh>
    <rPh sb="11" eb="14">
      <t>タイショウシャ</t>
    </rPh>
    <rPh sb="15" eb="16">
      <t>ニン</t>
    </rPh>
    <phoneticPr fontId="1"/>
  </si>
  <si>
    <t>別紙1のとおり</t>
    <rPh sb="0" eb="2">
      <t>ベッシ</t>
    </rPh>
    <phoneticPr fontId="1"/>
  </si>
  <si>
    <t>別紙2のとおり</t>
    <rPh sb="0" eb="2">
      <t>ベッシ</t>
    </rPh>
    <phoneticPr fontId="1"/>
  </si>
  <si>
    <t>公益社団法人伊予市シルバー人材センター</t>
    <rPh sb="0" eb="2">
      <t>コウエキ</t>
    </rPh>
    <rPh sb="2" eb="4">
      <t>シャダン</t>
    </rPh>
    <rPh sb="4" eb="6">
      <t>ホウジン</t>
    </rPh>
    <rPh sb="6" eb="9">
      <t>イヨシ</t>
    </rPh>
    <rPh sb="13" eb="15">
      <t>ジンザイ</t>
    </rPh>
    <phoneticPr fontId="1"/>
  </si>
  <si>
    <t>健康増進課</t>
    <phoneticPr fontId="1"/>
  </si>
  <si>
    <t>妊婦一般健診料金助成金</t>
    <phoneticPr fontId="1"/>
  </si>
  <si>
    <t>妊婦一般健診県外受診対象者6名</t>
    <rPh sb="0" eb="2">
      <t>ニンプ</t>
    </rPh>
    <rPh sb="2" eb="4">
      <t>イッパン</t>
    </rPh>
    <rPh sb="4" eb="6">
      <t>ケンシン</t>
    </rPh>
    <rPh sb="6" eb="8">
      <t>ケンガイ</t>
    </rPh>
    <rPh sb="8" eb="10">
      <t>ジュシン</t>
    </rPh>
    <rPh sb="10" eb="13">
      <t>タイショウシャ</t>
    </rPh>
    <rPh sb="14" eb="15">
      <t>メイ</t>
    </rPh>
    <phoneticPr fontId="1"/>
  </si>
  <si>
    <t>特定不妊治療費助成金</t>
    <rPh sb="0" eb="2">
      <t>トクテイ</t>
    </rPh>
    <rPh sb="2" eb="4">
      <t>フニン</t>
    </rPh>
    <rPh sb="4" eb="6">
      <t>チリョウ</t>
    </rPh>
    <rPh sb="6" eb="7">
      <t>ヒ</t>
    </rPh>
    <rPh sb="7" eb="9">
      <t>ジョセイ</t>
    </rPh>
    <rPh sb="9" eb="10">
      <t>キン</t>
    </rPh>
    <phoneticPr fontId="1"/>
  </si>
  <si>
    <t>不妊治療費補助対象者20名</t>
    <rPh sb="0" eb="2">
      <t>フニン</t>
    </rPh>
    <rPh sb="2" eb="4">
      <t>チリョウ</t>
    </rPh>
    <rPh sb="4" eb="5">
      <t>ヒ</t>
    </rPh>
    <rPh sb="5" eb="7">
      <t>ホジョ</t>
    </rPh>
    <rPh sb="7" eb="9">
      <t>タイショウ</t>
    </rPh>
    <rPh sb="9" eb="10">
      <t>シャ</t>
    </rPh>
    <rPh sb="12" eb="13">
      <t>メイ</t>
    </rPh>
    <phoneticPr fontId="1"/>
  </si>
  <si>
    <t>不育症治療費助成金</t>
    <rPh sb="0" eb="3">
      <t>フイクショウ</t>
    </rPh>
    <rPh sb="3" eb="6">
      <t>チリョウヒ</t>
    </rPh>
    <rPh sb="6" eb="8">
      <t>ジョセイ</t>
    </rPh>
    <rPh sb="8" eb="9">
      <t>キン</t>
    </rPh>
    <phoneticPr fontId="1"/>
  </si>
  <si>
    <t>不育症治療費補助対象者1名</t>
    <rPh sb="0" eb="2">
      <t>フイク</t>
    </rPh>
    <rPh sb="2" eb="3">
      <t>ショウ</t>
    </rPh>
    <rPh sb="3" eb="6">
      <t>チリョウヒ</t>
    </rPh>
    <rPh sb="6" eb="8">
      <t>ホジョ</t>
    </rPh>
    <rPh sb="8" eb="10">
      <t>タイショウ</t>
    </rPh>
    <rPh sb="10" eb="11">
      <t>シャ</t>
    </rPh>
    <rPh sb="12" eb="13">
      <t>メイ</t>
    </rPh>
    <phoneticPr fontId="1"/>
  </si>
  <si>
    <t>医療保険が適用されない不育症の治療等に要した費用とし、1年度につき5万円を限度とする。</t>
    <rPh sb="0" eb="2">
      <t>イリョウ</t>
    </rPh>
    <rPh sb="2" eb="4">
      <t>ホケン</t>
    </rPh>
    <rPh sb="5" eb="7">
      <t>テキヨウ</t>
    </rPh>
    <rPh sb="11" eb="14">
      <t>フイクショウ</t>
    </rPh>
    <rPh sb="15" eb="17">
      <t>チリョウ</t>
    </rPh>
    <rPh sb="17" eb="18">
      <t>ナド</t>
    </rPh>
    <rPh sb="19" eb="20">
      <t>ヨウ</t>
    </rPh>
    <rPh sb="22" eb="24">
      <t>ヒヨウ</t>
    </rPh>
    <rPh sb="28" eb="30">
      <t>ネンド</t>
    </rPh>
    <rPh sb="34" eb="36">
      <t>マンエン</t>
    </rPh>
    <rPh sb="37" eb="39">
      <t>ゲンド</t>
    </rPh>
    <phoneticPr fontId="1"/>
  </si>
  <si>
    <t xml:space="preserve">
（伊予市不育症治療費助成実施要綱）</t>
    <rPh sb="5" eb="8">
      <t>フイクショウ</t>
    </rPh>
    <phoneticPr fontId="1"/>
  </si>
  <si>
    <t xml:space="preserve">県外実施における予防接種費用助成金 </t>
    <rPh sb="0" eb="2">
      <t>ケンガイ</t>
    </rPh>
    <rPh sb="2" eb="4">
      <t>ジッシ</t>
    </rPh>
    <rPh sb="12" eb="14">
      <t>ヒヨウ</t>
    </rPh>
    <rPh sb="14" eb="16">
      <t>ジョセイ</t>
    </rPh>
    <rPh sb="16" eb="17">
      <t>キン</t>
    </rPh>
    <phoneticPr fontId="1"/>
  </si>
  <si>
    <t>予防接種県外接種者4名</t>
    <rPh sb="0" eb="2">
      <t>ヨボウ</t>
    </rPh>
    <rPh sb="2" eb="4">
      <t>セッシュ</t>
    </rPh>
    <rPh sb="4" eb="6">
      <t>ケンガイ</t>
    </rPh>
    <rPh sb="6" eb="9">
      <t>セッシュシャ</t>
    </rPh>
    <rPh sb="10" eb="11">
      <t>メイ</t>
    </rPh>
    <phoneticPr fontId="1"/>
  </si>
  <si>
    <t>政務活動費交付対象者19人</t>
    <rPh sb="0" eb="2">
      <t>セイム</t>
    </rPh>
    <rPh sb="2" eb="4">
      <t>カツドウ</t>
    </rPh>
    <rPh sb="4" eb="5">
      <t>ヒ</t>
    </rPh>
    <rPh sb="5" eb="7">
      <t>コウフ</t>
    </rPh>
    <rPh sb="7" eb="9">
      <t>タイショウ</t>
    </rPh>
    <rPh sb="9" eb="10">
      <t>シャ</t>
    </rPh>
    <rPh sb="12" eb="13">
      <t>ニン</t>
    </rPh>
    <phoneticPr fontId="1"/>
  </si>
  <si>
    <t>経費の範囲として、調査研究費、研修費、広報費、広聴費、要請・陳情活動費、会議費、資料作成費、資料購入費、人件費、事務所費</t>
    <rPh sb="0" eb="2">
      <t>ケイヒ</t>
    </rPh>
    <rPh sb="3" eb="5">
      <t>ハンイ</t>
    </rPh>
    <rPh sb="9" eb="11">
      <t>チョウサ</t>
    </rPh>
    <rPh sb="11" eb="14">
      <t>ケンキュウヒ</t>
    </rPh>
    <rPh sb="15" eb="17">
      <t>ケンシュウ</t>
    </rPh>
    <rPh sb="17" eb="18">
      <t>ヒ</t>
    </rPh>
    <rPh sb="19" eb="21">
      <t>コウホウ</t>
    </rPh>
    <rPh sb="21" eb="22">
      <t>ヒ</t>
    </rPh>
    <rPh sb="23" eb="25">
      <t>コウチョウ</t>
    </rPh>
    <rPh sb="25" eb="26">
      <t>ヒ</t>
    </rPh>
    <rPh sb="27" eb="29">
      <t>ヨウセイ</t>
    </rPh>
    <rPh sb="30" eb="32">
      <t>チンジョウ</t>
    </rPh>
    <rPh sb="32" eb="34">
      <t>カツドウ</t>
    </rPh>
    <rPh sb="34" eb="35">
      <t>ヒ</t>
    </rPh>
    <rPh sb="36" eb="39">
      <t>カイギヒ</t>
    </rPh>
    <rPh sb="40" eb="42">
      <t>シリョウ</t>
    </rPh>
    <rPh sb="42" eb="44">
      <t>サクセイ</t>
    </rPh>
    <rPh sb="44" eb="45">
      <t>ヒ</t>
    </rPh>
    <rPh sb="46" eb="48">
      <t>シリョウ</t>
    </rPh>
    <rPh sb="48" eb="50">
      <t>コウニュウ</t>
    </rPh>
    <rPh sb="50" eb="51">
      <t>ヒ</t>
    </rPh>
    <rPh sb="52" eb="55">
      <t>ジンケンヒ</t>
    </rPh>
    <rPh sb="56" eb="58">
      <t>ジム</t>
    </rPh>
    <rPh sb="58" eb="59">
      <t>ショ</t>
    </rPh>
    <rPh sb="59" eb="60">
      <t>ヒ</t>
    </rPh>
    <phoneticPr fontId="1"/>
  </si>
  <si>
    <t>伊予市文化財保存顕彰事業費補助金</t>
    <rPh sb="0" eb="3">
      <t>イヨシ</t>
    </rPh>
    <rPh sb="3" eb="6">
      <t>ブンカザイ</t>
    </rPh>
    <rPh sb="6" eb="8">
      <t>ホゾン</t>
    </rPh>
    <rPh sb="8" eb="10">
      <t>ケンショウ</t>
    </rPh>
    <rPh sb="10" eb="13">
      <t>ジギョウヒ</t>
    </rPh>
    <rPh sb="13" eb="16">
      <t>ホジョキン</t>
    </rPh>
    <phoneticPr fontId="1"/>
  </si>
  <si>
    <t>伊予市国際っ子事業支援補助金</t>
    <rPh sb="0" eb="3">
      <t>イヨシ</t>
    </rPh>
    <rPh sb="3" eb="5">
      <t>コクサイ</t>
    </rPh>
    <rPh sb="6" eb="7">
      <t>コ</t>
    </rPh>
    <rPh sb="7" eb="9">
      <t>ジギョウ</t>
    </rPh>
    <rPh sb="9" eb="11">
      <t>シエン</t>
    </rPh>
    <rPh sb="11" eb="14">
      <t>ホジョキン</t>
    </rPh>
    <phoneticPr fontId="1"/>
  </si>
  <si>
    <t>郷土愛媛と国際社会を考える会</t>
    <rPh sb="0" eb="2">
      <t>キョウド</t>
    </rPh>
    <rPh sb="2" eb="4">
      <t>エヒメ</t>
    </rPh>
    <rPh sb="5" eb="7">
      <t>コクサイ</t>
    </rPh>
    <rPh sb="7" eb="9">
      <t>シャカイ</t>
    </rPh>
    <rPh sb="10" eb="11">
      <t>カンガ</t>
    </rPh>
    <rPh sb="13" eb="14">
      <t>カイ</t>
    </rPh>
    <phoneticPr fontId="1"/>
  </si>
  <si>
    <t>伊予市文化協会活動補助金</t>
    <rPh sb="0" eb="3">
      <t>イヨシ</t>
    </rPh>
    <rPh sb="3" eb="5">
      <t>ブンカ</t>
    </rPh>
    <rPh sb="5" eb="7">
      <t>キョウカイ</t>
    </rPh>
    <rPh sb="7" eb="9">
      <t>カツドウ</t>
    </rPh>
    <rPh sb="9" eb="12">
      <t>ホジョキン</t>
    </rPh>
    <phoneticPr fontId="1"/>
  </si>
  <si>
    <t>伊予市文化協会　</t>
    <rPh sb="0" eb="3">
      <t>イヨシ</t>
    </rPh>
    <rPh sb="3" eb="5">
      <t>ブンカ</t>
    </rPh>
    <rPh sb="5" eb="7">
      <t>キョウカイ</t>
    </rPh>
    <phoneticPr fontId="1"/>
  </si>
  <si>
    <t>扶桑太鼓活動補助金</t>
    <rPh sb="0" eb="2">
      <t>フソウ</t>
    </rPh>
    <rPh sb="2" eb="4">
      <t>タイコ</t>
    </rPh>
    <rPh sb="4" eb="6">
      <t>カツドウ</t>
    </rPh>
    <rPh sb="6" eb="9">
      <t>ホジョキン</t>
    </rPh>
    <phoneticPr fontId="1"/>
  </si>
  <si>
    <t>伊豫之二名島扶桑太鼓保存会</t>
    <rPh sb="0" eb="2">
      <t>イヨ</t>
    </rPh>
    <rPh sb="2" eb="3">
      <t>ノ</t>
    </rPh>
    <rPh sb="3" eb="5">
      <t>ニメイ</t>
    </rPh>
    <rPh sb="5" eb="6">
      <t>シマ</t>
    </rPh>
    <rPh sb="6" eb="8">
      <t>フソウ</t>
    </rPh>
    <rPh sb="8" eb="10">
      <t>タイコ</t>
    </rPh>
    <rPh sb="10" eb="12">
      <t>ホゾン</t>
    </rPh>
    <rPh sb="12" eb="13">
      <t>カイ</t>
    </rPh>
    <phoneticPr fontId="1"/>
  </si>
  <si>
    <t>伝統芸能保存団体活動補助金</t>
    <phoneticPr fontId="1"/>
  </si>
  <si>
    <t>下吾川獅子舞保存会
宮下獅子舞保存会
八倉中西組獅子舞保存会
上吾川獅子舞保存会
尾﨑獅子組
埜中神社獅子舞保存会
伊豫神社獅子舞保存会
三谷獅子舞保存会
廣田神社獅子舞保存会
永木獅子舞保存会
門前獅子舞保存会
野中万才保存会
村中万才保存会
永田舎儀利保存会
川崎舎儀利保存会
梅原舎儀利保存会
平沢お共相撲保存会
両谷獅子舞保存会</t>
    <rPh sb="0" eb="1">
      <t>シモ</t>
    </rPh>
    <rPh sb="1" eb="3">
      <t>アガワ</t>
    </rPh>
    <rPh sb="3" eb="6">
      <t>シシマイ</t>
    </rPh>
    <rPh sb="6" eb="8">
      <t>ホゾン</t>
    </rPh>
    <rPh sb="8" eb="9">
      <t>カイ</t>
    </rPh>
    <rPh sb="10" eb="12">
      <t>ミヤシタ</t>
    </rPh>
    <rPh sb="12" eb="15">
      <t>シシマイ</t>
    </rPh>
    <rPh sb="15" eb="17">
      <t>ホゾン</t>
    </rPh>
    <rPh sb="17" eb="18">
      <t>カイ</t>
    </rPh>
    <rPh sb="19" eb="20">
      <t>ハチ</t>
    </rPh>
    <rPh sb="20" eb="21">
      <t>クラ</t>
    </rPh>
    <rPh sb="21" eb="23">
      <t>ナカニシ</t>
    </rPh>
    <rPh sb="23" eb="24">
      <t>クミ</t>
    </rPh>
    <rPh sb="24" eb="27">
      <t>シシマイ</t>
    </rPh>
    <rPh sb="27" eb="29">
      <t>ホゾン</t>
    </rPh>
    <rPh sb="29" eb="30">
      <t>カイ</t>
    </rPh>
    <rPh sb="31" eb="32">
      <t>カミ</t>
    </rPh>
    <rPh sb="32" eb="34">
      <t>アガワ</t>
    </rPh>
    <rPh sb="34" eb="37">
      <t>シシマイ</t>
    </rPh>
    <rPh sb="37" eb="39">
      <t>ホゾン</t>
    </rPh>
    <rPh sb="39" eb="40">
      <t>カイ</t>
    </rPh>
    <rPh sb="41" eb="43">
      <t>オサキ</t>
    </rPh>
    <rPh sb="43" eb="45">
      <t>シシ</t>
    </rPh>
    <rPh sb="45" eb="46">
      <t>クミ</t>
    </rPh>
    <rPh sb="47" eb="48">
      <t>ショ</t>
    </rPh>
    <rPh sb="48" eb="49">
      <t>ナカ</t>
    </rPh>
    <rPh sb="49" eb="51">
      <t>ジンジャ</t>
    </rPh>
    <rPh sb="51" eb="54">
      <t>シシマイ</t>
    </rPh>
    <rPh sb="54" eb="56">
      <t>ホゾン</t>
    </rPh>
    <rPh sb="56" eb="57">
      <t>カイ</t>
    </rPh>
    <rPh sb="58" eb="60">
      <t>イヨ</t>
    </rPh>
    <rPh sb="60" eb="62">
      <t>ジンジャ</t>
    </rPh>
    <rPh sb="62" eb="65">
      <t>シシマイ</t>
    </rPh>
    <rPh sb="65" eb="67">
      <t>ホゾン</t>
    </rPh>
    <rPh sb="67" eb="68">
      <t>カイ</t>
    </rPh>
    <rPh sb="69" eb="71">
      <t>ミタニ</t>
    </rPh>
    <rPh sb="71" eb="74">
      <t>シシマイ</t>
    </rPh>
    <rPh sb="74" eb="76">
      <t>ホゾン</t>
    </rPh>
    <rPh sb="76" eb="77">
      <t>カイ</t>
    </rPh>
    <rPh sb="78" eb="80">
      <t>ヒロタ</t>
    </rPh>
    <rPh sb="80" eb="82">
      <t>ジンジャ</t>
    </rPh>
    <rPh sb="82" eb="85">
      <t>シシマイ</t>
    </rPh>
    <rPh sb="85" eb="87">
      <t>ホゾン</t>
    </rPh>
    <rPh sb="87" eb="88">
      <t>カイ</t>
    </rPh>
    <rPh sb="89" eb="91">
      <t>ナガキ</t>
    </rPh>
    <rPh sb="91" eb="94">
      <t>シシマイ</t>
    </rPh>
    <rPh sb="94" eb="96">
      <t>ホゾン</t>
    </rPh>
    <rPh sb="96" eb="97">
      <t>カイ</t>
    </rPh>
    <rPh sb="98" eb="100">
      <t>モンゼン</t>
    </rPh>
    <rPh sb="100" eb="103">
      <t>シシマイ</t>
    </rPh>
    <rPh sb="103" eb="105">
      <t>ホゾン</t>
    </rPh>
    <rPh sb="105" eb="106">
      <t>カイ</t>
    </rPh>
    <rPh sb="107" eb="109">
      <t>ノナカ</t>
    </rPh>
    <rPh sb="109" eb="111">
      <t>マンサイ</t>
    </rPh>
    <rPh sb="111" eb="113">
      <t>ホゾン</t>
    </rPh>
    <rPh sb="113" eb="114">
      <t>カイ</t>
    </rPh>
    <rPh sb="115" eb="117">
      <t>ムラナカ</t>
    </rPh>
    <rPh sb="117" eb="119">
      <t>マンサイ</t>
    </rPh>
    <rPh sb="119" eb="121">
      <t>ホゾン</t>
    </rPh>
    <rPh sb="121" eb="122">
      <t>カイ</t>
    </rPh>
    <rPh sb="123" eb="125">
      <t>ナガタ</t>
    </rPh>
    <rPh sb="125" eb="126">
      <t>シャ</t>
    </rPh>
    <rPh sb="126" eb="127">
      <t>ギ</t>
    </rPh>
    <rPh sb="127" eb="128">
      <t>リ</t>
    </rPh>
    <rPh sb="128" eb="130">
      <t>ホゾン</t>
    </rPh>
    <rPh sb="130" eb="131">
      <t>カイ</t>
    </rPh>
    <rPh sb="132" eb="134">
      <t>カワサキ</t>
    </rPh>
    <rPh sb="134" eb="135">
      <t>シャ</t>
    </rPh>
    <rPh sb="135" eb="136">
      <t>ギ</t>
    </rPh>
    <rPh sb="136" eb="137">
      <t>リ</t>
    </rPh>
    <rPh sb="137" eb="139">
      <t>ホゾン</t>
    </rPh>
    <rPh sb="139" eb="140">
      <t>カイ</t>
    </rPh>
    <rPh sb="141" eb="143">
      <t>ウメハラ</t>
    </rPh>
    <rPh sb="143" eb="144">
      <t>シャ</t>
    </rPh>
    <rPh sb="144" eb="145">
      <t>ギ</t>
    </rPh>
    <rPh sb="145" eb="146">
      <t>リ</t>
    </rPh>
    <rPh sb="146" eb="148">
      <t>ホゾン</t>
    </rPh>
    <rPh sb="148" eb="149">
      <t>カイ</t>
    </rPh>
    <rPh sb="150" eb="152">
      <t>ヒラサワ</t>
    </rPh>
    <rPh sb="153" eb="154">
      <t>トモ</t>
    </rPh>
    <rPh sb="154" eb="156">
      <t>スモウ</t>
    </rPh>
    <rPh sb="156" eb="158">
      <t>ホゾン</t>
    </rPh>
    <rPh sb="158" eb="159">
      <t>カイ</t>
    </rPh>
    <rPh sb="160" eb="161">
      <t>リョウ</t>
    </rPh>
    <rPh sb="161" eb="162">
      <t>タニ</t>
    </rPh>
    <rPh sb="162" eb="165">
      <t>シシマイ</t>
    </rPh>
    <rPh sb="165" eb="167">
      <t>ホゾン</t>
    </rPh>
    <rPh sb="167" eb="168">
      <t>カイ</t>
    </rPh>
    <phoneticPr fontId="1"/>
  </si>
  <si>
    <t>予算折衝で決定</t>
    <phoneticPr fontId="1"/>
  </si>
  <si>
    <t>伊予市PTA連絡協議会</t>
    <rPh sb="0" eb="3">
      <t>イヨシ</t>
    </rPh>
    <rPh sb="6" eb="8">
      <t>レンラク</t>
    </rPh>
    <rPh sb="8" eb="11">
      <t>キョウギカイ</t>
    </rPh>
    <phoneticPr fontId="1"/>
  </si>
  <si>
    <t>伊予市愛護班連合会</t>
    <rPh sb="0" eb="3">
      <t>イヨシ</t>
    </rPh>
    <rPh sb="3" eb="4">
      <t>アイ</t>
    </rPh>
    <rPh sb="4" eb="5">
      <t>ゴ</t>
    </rPh>
    <rPh sb="5" eb="6">
      <t>ハン</t>
    </rPh>
    <rPh sb="6" eb="9">
      <t>レンゴウカイ</t>
    </rPh>
    <phoneticPr fontId="1"/>
  </si>
  <si>
    <t>伊予市中山町女性団体連絡協議会活動補助金</t>
    <rPh sb="0" eb="2">
      <t>イヨ</t>
    </rPh>
    <rPh sb="3" eb="5">
      <t>ナカヤマ</t>
    </rPh>
    <rPh sb="5" eb="6">
      <t>チョウ</t>
    </rPh>
    <rPh sb="10" eb="12">
      <t>レンラク</t>
    </rPh>
    <rPh sb="12" eb="15">
      <t>キョウギカイ</t>
    </rPh>
    <phoneticPr fontId="1"/>
  </si>
  <si>
    <t>伊予市中山町女性団体連絡協議会</t>
    <rPh sb="0" eb="3">
      <t>イヨシ</t>
    </rPh>
    <rPh sb="3" eb="5">
      <t>ナカヤマ</t>
    </rPh>
    <rPh sb="5" eb="6">
      <t>チョウ</t>
    </rPh>
    <rPh sb="6" eb="8">
      <t>ジョセイ</t>
    </rPh>
    <rPh sb="8" eb="10">
      <t>ダンタイ</t>
    </rPh>
    <rPh sb="10" eb="12">
      <t>レンラク</t>
    </rPh>
    <rPh sb="12" eb="15">
      <t>キョウギカイ</t>
    </rPh>
    <phoneticPr fontId="1"/>
  </si>
  <si>
    <t>各地区公民館運営委員会活動補助金</t>
    <rPh sb="0" eb="3">
      <t>カクチク</t>
    </rPh>
    <rPh sb="3" eb="6">
      <t>コウミンカン</t>
    </rPh>
    <rPh sb="6" eb="8">
      <t>ウンエイ</t>
    </rPh>
    <rPh sb="8" eb="11">
      <t>イインカイ</t>
    </rPh>
    <rPh sb="11" eb="13">
      <t>カツドウ</t>
    </rPh>
    <rPh sb="13" eb="16">
      <t>ホジョキン</t>
    </rPh>
    <phoneticPr fontId="1"/>
  </si>
  <si>
    <t>大平地区公民館運営委員会
双海地区公民館運営委員会
上野地区公民館運営委員会
中村地区公民館運営委員会
郡中地区公民館運営委員会
中山地区公民館運営委員会</t>
    <rPh sb="0" eb="2">
      <t>オオヒラ</t>
    </rPh>
    <rPh sb="2" eb="4">
      <t>チク</t>
    </rPh>
    <rPh sb="4" eb="7">
      <t>コウミンカン</t>
    </rPh>
    <rPh sb="7" eb="9">
      <t>ウンエイ</t>
    </rPh>
    <rPh sb="9" eb="12">
      <t>イインカイ</t>
    </rPh>
    <rPh sb="13" eb="15">
      <t>フタミ</t>
    </rPh>
    <rPh sb="15" eb="17">
      <t>チク</t>
    </rPh>
    <rPh sb="17" eb="20">
      <t>コウミンカン</t>
    </rPh>
    <rPh sb="20" eb="22">
      <t>ウンエイ</t>
    </rPh>
    <rPh sb="22" eb="25">
      <t>イインカイ</t>
    </rPh>
    <rPh sb="26" eb="28">
      <t>ウエノ</t>
    </rPh>
    <rPh sb="28" eb="30">
      <t>チク</t>
    </rPh>
    <rPh sb="30" eb="33">
      <t>コウミンカン</t>
    </rPh>
    <rPh sb="33" eb="35">
      <t>ウンエイ</t>
    </rPh>
    <rPh sb="39" eb="41">
      <t>ナカムラ</t>
    </rPh>
    <rPh sb="41" eb="43">
      <t>チク</t>
    </rPh>
    <rPh sb="43" eb="46">
      <t>コウミンカン</t>
    </rPh>
    <rPh sb="46" eb="48">
      <t>ウンエイ</t>
    </rPh>
    <rPh sb="48" eb="50">
      <t>イイン</t>
    </rPh>
    <rPh sb="50" eb="51">
      <t>カイ</t>
    </rPh>
    <rPh sb="52" eb="54">
      <t>グンチュウ</t>
    </rPh>
    <rPh sb="54" eb="56">
      <t>チク</t>
    </rPh>
    <rPh sb="56" eb="59">
      <t>コウミンカン</t>
    </rPh>
    <rPh sb="59" eb="61">
      <t>ウンエイ</t>
    </rPh>
    <rPh sb="61" eb="64">
      <t>イインカイ</t>
    </rPh>
    <rPh sb="65" eb="67">
      <t>ナカヤマ</t>
    </rPh>
    <rPh sb="67" eb="69">
      <t>チク</t>
    </rPh>
    <rPh sb="69" eb="72">
      <t>コウミンカン</t>
    </rPh>
    <rPh sb="72" eb="74">
      <t>ウンエイ</t>
    </rPh>
    <rPh sb="74" eb="77">
      <t>イインカイ</t>
    </rPh>
    <phoneticPr fontId="1"/>
  </si>
  <si>
    <t>愛媛県人権教育協議会伊予市支部運営費補助金</t>
    <rPh sb="17" eb="18">
      <t>ヒ</t>
    </rPh>
    <phoneticPr fontId="1"/>
  </si>
  <si>
    <t>愛媛県人権教育協議会伊予市支部</t>
    <rPh sb="0" eb="3">
      <t>エヒメケン</t>
    </rPh>
    <rPh sb="3" eb="5">
      <t>ジンケン</t>
    </rPh>
    <rPh sb="5" eb="7">
      <t>キョウイク</t>
    </rPh>
    <rPh sb="7" eb="10">
      <t>キョウギカイ</t>
    </rPh>
    <rPh sb="10" eb="13">
      <t>イヨシ</t>
    </rPh>
    <rPh sb="13" eb="15">
      <t>シブ</t>
    </rPh>
    <phoneticPr fontId="1"/>
  </si>
  <si>
    <t>ビーチバレー普及事業補助金</t>
    <rPh sb="6" eb="8">
      <t>フキュウ</t>
    </rPh>
    <rPh sb="8" eb="10">
      <t>ジギョウ</t>
    </rPh>
    <rPh sb="10" eb="13">
      <t>ホジョキン</t>
    </rPh>
    <phoneticPr fontId="1"/>
  </si>
  <si>
    <t>伊予市ビーチバレー普及委員会</t>
    <rPh sb="0" eb="3">
      <t>イヨシ</t>
    </rPh>
    <rPh sb="9" eb="11">
      <t>フキュウ</t>
    </rPh>
    <rPh sb="11" eb="14">
      <t>イインカイ</t>
    </rPh>
    <phoneticPr fontId="1"/>
  </si>
  <si>
    <t>補助対象経費の積み上げ</t>
    <phoneticPr fontId="1"/>
  </si>
  <si>
    <t>伊予市スポーツ少年団
愛媛スポーツ・レクリエーション祭伊予市派遣団</t>
    <rPh sb="0" eb="3">
      <t>イヨシ</t>
    </rPh>
    <rPh sb="7" eb="10">
      <t>ショウネンダン</t>
    </rPh>
    <rPh sb="11" eb="13">
      <t>エヒメ</t>
    </rPh>
    <rPh sb="26" eb="27">
      <t>サイ</t>
    </rPh>
    <rPh sb="27" eb="30">
      <t>イヨシ</t>
    </rPh>
    <rPh sb="30" eb="32">
      <t>ハケン</t>
    </rPh>
    <rPh sb="32" eb="33">
      <t>ダン</t>
    </rPh>
    <phoneticPr fontId="1"/>
  </si>
  <si>
    <t>伊予市のスポーツ振興を図るため</t>
    <phoneticPr fontId="1"/>
  </si>
  <si>
    <t>伊予市スポーツ協会</t>
    <rPh sb="0" eb="3">
      <t>イヨシ</t>
    </rPh>
    <rPh sb="7" eb="9">
      <t>キョウカイ</t>
    </rPh>
    <phoneticPr fontId="1"/>
  </si>
  <si>
    <t>事務費・報償費・会議費・加盟団体助成金・負担金・事業費・諸費</t>
    <rPh sb="0" eb="3">
      <t>ジムヒ</t>
    </rPh>
    <rPh sb="4" eb="7">
      <t>ホウショウヒ</t>
    </rPh>
    <rPh sb="8" eb="10">
      <t>カイギ</t>
    </rPh>
    <rPh sb="12" eb="14">
      <t>カメイ</t>
    </rPh>
    <rPh sb="14" eb="16">
      <t>ダンタイ</t>
    </rPh>
    <rPh sb="16" eb="19">
      <t>ジョセイキン</t>
    </rPh>
    <rPh sb="24" eb="27">
      <t>ジギョウヒ</t>
    </rPh>
    <rPh sb="28" eb="29">
      <t>ショ</t>
    </rPh>
    <phoneticPr fontId="1"/>
  </si>
  <si>
    <t>補助対象経費の積み上げおよび
予算折衝で決定</t>
    <phoneticPr fontId="1"/>
  </si>
  <si>
    <t>農業及び漁業廃棄物処理事業費補助金</t>
    <rPh sb="2" eb="3">
      <t>オヨ</t>
    </rPh>
    <rPh sb="4" eb="6">
      <t>ギョギョウ</t>
    </rPh>
    <phoneticPr fontId="1"/>
  </si>
  <si>
    <t>えひめ中央農業協同組合　代表理事理事長</t>
    <phoneticPr fontId="1"/>
  </si>
  <si>
    <t>次代を担う若い農林漁業就業促進事業費補助金</t>
    <rPh sb="0" eb="2">
      <t>ジダイ</t>
    </rPh>
    <rPh sb="3" eb="4">
      <t>ニナ</t>
    </rPh>
    <rPh sb="5" eb="6">
      <t>ワカ</t>
    </rPh>
    <rPh sb="7" eb="9">
      <t>ノウリン</t>
    </rPh>
    <rPh sb="9" eb="11">
      <t>ギョギョウ</t>
    </rPh>
    <rPh sb="11" eb="13">
      <t>シュウギョウ</t>
    </rPh>
    <rPh sb="13" eb="15">
      <t>ソクシン</t>
    </rPh>
    <rPh sb="15" eb="18">
      <t>ジギョウヒ</t>
    </rPh>
    <rPh sb="18" eb="21">
      <t>ホジョキン</t>
    </rPh>
    <phoneticPr fontId="1"/>
  </si>
  <si>
    <t>農業大学等における研修資金償還金について免除し、本市の次代の農林漁業を担う多様な人材の確保育成を図ることを目的とする。</t>
    <rPh sb="0" eb="2">
      <t>ノウギョウ</t>
    </rPh>
    <rPh sb="2" eb="5">
      <t>ダイガクナド</t>
    </rPh>
    <rPh sb="9" eb="11">
      <t>ケンシュウ</t>
    </rPh>
    <rPh sb="11" eb="13">
      <t>シキン</t>
    </rPh>
    <rPh sb="13" eb="16">
      <t>ショウカンキン</t>
    </rPh>
    <rPh sb="20" eb="22">
      <t>メンジョ</t>
    </rPh>
    <rPh sb="24" eb="26">
      <t>ホンシ</t>
    </rPh>
    <rPh sb="27" eb="29">
      <t>ジダイ</t>
    </rPh>
    <rPh sb="30" eb="32">
      <t>ノウリン</t>
    </rPh>
    <rPh sb="32" eb="34">
      <t>ギョギョウ</t>
    </rPh>
    <rPh sb="35" eb="36">
      <t>ニナ</t>
    </rPh>
    <rPh sb="37" eb="39">
      <t>タヨウ</t>
    </rPh>
    <rPh sb="40" eb="42">
      <t>ジンザイ</t>
    </rPh>
    <rPh sb="43" eb="45">
      <t>カクホ</t>
    </rPh>
    <rPh sb="45" eb="47">
      <t>イクセイ</t>
    </rPh>
    <rPh sb="48" eb="49">
      <t>ハカ</t>
    </rPh>
    <rPh sb="53" eb="55">
      <t>モクテキ</t>
    </rPh>
    <phoneticPr fontId="1"/>
  </si>
  <si>
    <t>公益財団法人えひめ農林漁業振興機構から、農業大学校等就農支援資金を借り受けた者が毎年の償還に要する経費</t>
    <rPh sb="0" eb="2">
      <t>コウエキ</t>
    </rPh>
    <rPh sb="2" eb="4">
      <t>ザイダン</t>
    </rPh>
    <rPh sb="4" eb="6">
      <t>ホウジン</t>
    </rPh>
    <rPh sb="9" eb="11">
      <t>ノウリン</t>
    </rPh>
    <rPh sb="11" eb="13">
      <t>ギョギョウ</t>
    </rPh>
    <rPh sb="13" eb="15">
      <t>シンコウ</t>
    </rPh>
    <rPh sb="15" eb="17">
      <t>キコウ</t>
    </rPh>
    <rPh sb="20" eb="22">
      <t>ノウギョウ</t>
    </rPh>
    <rPh sb="22" eb="25">
      <t>ダイガッコウ</t>
    </rPh>
    <rPh sb="25" eb="26">
      <t>ナド</t>
    </rPh>
    <rPh sb="26" eb="28">
      <t>シュウノウ</t>
    </rPh>
    <rPh sb="28" eb="30">
      <t>シエン</t>
    </rPh>
    <rPh sb="30" eb="32">
      <t>シキン</t>
    </rPh>
    <rPh sb="33" eb="34">
      <t>カ</t>
    </rPh>
    <rPh sb="35" eb="36">
      <t>ウ</t>
    </rPh>
    <rPh sb="38" eb="39">
      <t>モノ</t>
    </rPh>
    <rPh sb="40" eb="42">
      <t>マイトシ</t>
    </rPh>
    <rPh sb="43" eb="45">
      <t>ショウカン</t>
    </rPh>
    <rPh sb="46" eb="47">
      <t>ヨウ</t>
    </rPh>
    <rPh sb="49" eb="51">
      <t>ケイヒ</t>
    </rPh>
    <phoneticPr fontId="1"/>
  </si>
  <si>
    <t>対象経費の10分の10
（県費２分の１、市費２分の１）</t>
    <rPh sb="0" eb="2">
      <t>タイショウ</t>
    </rPh>
    <rPh sb="13" eb="14">
      <t>ケン</t>
    </rPh>
    <rPh sb="14" eb="15">
      <t>ヒ</t>
    </rPh>
    <rPh sb="16" eb="17">
      <t>ブン</t>
    </rPh>
    <rPh sb="20" eb="21">
      <t>シ</t>
    </rPh>
    <rPh sb="21" eb="22">
      <t>ヒ</t>
    </rPh>
    <rPh sb="23" eb="24">
      <t>ブン</t>
    </rPh>
    <phoneticPr fontId="1"/>
  </si>
  <si>
    <t>愛媛県次代を担う若い農林漁業就業促進事業費補助金交付要綱
伊予市次代担う若い農林漁業就業促進事業費補助金交付要綱</t>
    <rPh sb="0" eb="3">
      <t>エヒメケン</t>
    </rPh>
    <rPh sb="3" eb="5">
      <t>ジダイ</t>
    </rPh>
    <rPh sb="6" eb="7">
      <t>ニナ</t>
    </rPh>
    <rPh sb="8" eb="9">
      <t>ワカ</t>
    </rPh>
    <rPh sb="10" eb="12">
      <t>ノウリン</t>
    </rPh>
    <rPh sb="12" eb="14">
      <t>ギョギョウ</t>
    </rPh>
    <rPh sb="14" eb="16">
      <t>シュウギョウ</t>
    </rPh>
    <rPh sb="16" eb="18">
      <t>ソクシン</t>
    </rPh>
    <rPh sb="18" eb="20">
      <t>ジギョウ</t>
    </rPh>
    <rPh sb="20" eb="21">
      <t>ヒ</t>
    </rPh>
    <rPh sb="21" eb="24">
      <t>ホジョキン</t>
    </rPh>
    <rPh sb="24" eb="26">
      <t>コウフ</t>
    </rPh>
    <rPh sb="26" eb="28">
      <t>ヨウコウ</t>
    </rPh>
    <rPh sb="29" eb="32">
      <t>イヨシ</t>
    </rPh>
    <rPh sb="32" eb="34">
      <t>ジダイ</t>
    </rPh>
    <phoneticPr fontId="1"/>
  </si>
  <si>
    <t>えひめ中央農協
愛媛銀行
愛媛信用金庫
日本政策金融公庫</t>
    <rPh sb="3" eb="5">
      <t>チュウオウ</t>
    </rPh>
    <rPh sb="5" eb="7">
      <t>ノウキョウ</t>
    </rPh>
    <rPh sb="8" eb="10">
      <t>エヒメ</t>
    </rPh>
    <rPh sb="10" eb="12">
      <t>ギンコウ</t>
    </rPh>
    <rPh sb="13" eb="15">
      <t>エヒメ</t>
    </rPh>
    <rPh sb="15" eb="17">
      <t>シンヨウ</t>
    </rPh>
    <rPh sb="17" eb="19">
      <t>キンコ</t>
    </rPh>
    <rPh sb="20" eb="22">
      <t>ニホン</t>
    </rPh>
    <rPh sb="22" eb="24">
      <t>セイサク</t>
    </rPh>
    <rPh sb="24" eb="26">
      <t>キンユウ</t>
    </rPh>
    <rPh sb="26" eb="28">
      <t>コウコ</t>
    </rPh>
    <phoneticPr fontId="1"/>
  </si>
  <si>
    <t>11,861
81,272
2,885
5,061</t>
    <phoneticPr fontId="1"/>
  </si>
  <si>
    <t>農業活性化緊急対策事業費補助金</t>
    <phoneticPr fontId="1"/>
  </si>
  <si>
    <t>中予有機農業研究会
伊予環境保全会
伊予の自然環境を守る農業推進会</t>
    <rPh sb="0" eb="2">
      <t>チュウヨ</t>
    </rPh>
    <rPh sb="2" eb="4">
      <t>ユウキ</t>
    </rPh>
    <rPh sb="4" eb="6">
      <t>ノウギョウ</t>
    </rPh>
    <rPh sb="6" eb="9">
      <t>ケンキュウカイ</t>
    </rPh>
    <rPh sb="10" eb="12">
      <t>イヨ</t>
    </rPh>
    <rPh sb="12" eb="14">
      <t>カンキョウ</t>
    </rPh>
    <rPh sb="14" eb="16">
      <t>ホゼン</t>
    </rPh>
    <rPh sb="16" eb="17">
      <t>カイ</t>
    </rPh>
    <rPh sb="18" eb="20">
      <t>イヨ</t>
    </rPh>
    <rPh sb="21" eb="23">
      <t>シゼン</t>
    </rPh>
    <rPh sb="23" eb="25">
      <t>カンキョウ</t>
    </rPh>
    <rPh sb="26" eb="27">
      <t>マモ</t>
    </rPh>
    <rPh sb="28" eb="30">
      <t>ノウギョウ</t>
    </rPh>
    <rPh sb="30" eb="32">
      <t>スイシン</t>
    </rPh>
    <rPh sb="32" eb="33">
      <t>カイ</t>
    </rPh>
    <phoneticPr fontId="1"/>
  </si>
  <si>
    <t>伊予市青年農業者協議会補助金</t>
    <phoneticPr fontId="1"/>
  </si>
  <si>
    <t>伊予市青年農業者協議会　会長</t>
    <rPh sb="0" eb="3">
      <t>イヨシ</t>
    </rPh>
    <rPh sb="3" eb="5">
      <t>セイネン</t>
    </rPh>
    <rPh sb="5" eb="8">
      <t>ノウギョウシャ</t>
    </rPh>
    <rPh sb="8" eb="11">
      <t>キョウギカイ</t>
    </rPh>
    <rPh sb="12" eb="14">
      <t>カイチョウ</t>
    </rPh>
    <phoneticPr fontId="1"/>
  </si>
  <si>
    <t>伊予市中山町農業者協議会補助金</t>
    <phoneticPr fontId="1"/>
  </si>
  <si>
    <t>伊予市中山町農業者協議会　会長</t>
    <rPh sb="0" eb="3">
      <t>イヨシ</t>
    </rPh>
    <rPh sb="3" eb="5">
      <t>ナカヤマ</t>
    </rPh>
    <rPh sb="5" eb="6">
      <t>チョウ</t>
    </rPh>
    <rPh sb="6" eb="9">
      <t>ノウギョウシャ</t>
    </rPh>
    <rPh sb="9" eb="12">
      <t>キョウギカイ</t>
    </rPh>
    <rPh sb="13" eb="15">
      <t>カイチョウ</t>
    </rPh>
    <phoneticPr fontId="1"/>
  </si>
  <si>
    <t>伊予市認定農業者協議会補助金</t>
    <phoneticPr fontId="1"/>
  </si>
  <si>
    <t>伊予農業高等学校農業教育振興協議会長</t>
    <rPh sb="0" eb="2">
      <t>イヨ</t>
    </rPh>
    <rPh sb="2" eb="4">
      <t>ノウギョウ</t>
    </rPh>
    <rPh sb="4" eb="6">
      <t>コウトウ</t>
    </rPh>
    <rPh sb="6" eb="8">
      <t>ガッコウ</t>
    </rPh>
    <rPh sb="8" eb="10">
      <t>ノウギョウ</t>
    </rPh>
    <rPh sb="10" eb="12">
      <t>キョウイク</t>
    </rPh>
    <rPh sb="12" eb="14">
      <t>シンコウ</t>
    </rPh>
    <rPh sb="14" eb="17">
      <t>キョウギカイ</t>
    </rPh>
    <rPh sb="17" eb="18">
      <t>チョウ</t>
    </rPh>
    <phoneticPr fontId="1"/>
  </si>
  <si>
    <t>愛媛県農業共済組合　組合長理事</t>
    <rPh sb="0" eb="3">
      <t>エヒメケン</t>
    </rPh>
    <rPh sb="3" eb="5">
      <t>ノウギョウ</t>
    </rPh>
    <rPh sb="5" eb="7">
      <t>キョウサイ</t>
    </rPh>
    <rPh sb="7" eb="9">
      <t>クミアイ</t>
    </rPh>
    <rPh sb="10" eb="13">
      <t>クミアイチョウ</t>
    </rPh>
    <rPh sb="13" eb="15">
      <t>リジ</t>
    </rPh>
    <phoneticPr fontId="1"/>
  </si>
  <si>
    <t>伊予市生活研究協議会</t>
    <rPh sb="0" eb="3">
      <t>イヨシ</t>
    </rPh>
    <rPh sb="3" eb="5">
      <t>セイカツ</t>
    </rPh>
    <rPh sb="5" eb="7">
      <t>ケンキュウ</t>
    </rPh>
    <rPh sb="7" eb="10">
      <t>キョウギカイ</t>
    </rPh>
    <phoneticPr fontId="1"/>
  </si>
  <si>
    <t>伊予市農山漁村男女共同参画社会づくり推進協議会　会長</t>
    <rPh sb="24" eb="26">
      <t>カイチョウ</t>
    </rPh>
    <phoneticPr fontId="1"/>
  </si>
  <si>
    <t>次世代につなぐ果樹産地づくり推進事業費補助金</t>
    <rPh sb="0" eb="18">
      <t>ジセダイ</t>
    </rPh>
    <rPh sb="18" eb="19">
      <t>ヒ</t>
    </rPh>
    <phoneticPr fontId="1"/>
  </si>
  <si>
    <t>伊予市鳥獣害防止総合対策協議会（伊予地区猟友会7団体、狩猟免許取得者）</t>
    <rPh sb="0" eb="3">
      <t>イヨシ</t>
    </rPh>
    <rPh sb="3" eb="5">
      <t>チョウジュウ</t>
    </rPh>
    <rPh sb="5" eb="6">
      <t>ガイ</t>
    </rPh>
    <rPh sb="6" eb="8">
      <t>ボウシ</t>
    </rPh>
    <rPh sb="8" eb="10">
      <t>ソウゴウ</t>
    </rPh>
    <rPh sb="10" eb="12">
      <t>タイサク</t>
    </rPh>
    <rPh sb="12" eb="14">
      <t>キョウギ</t>
    </rPh>
    <rPh sb="14" eb="15">
      <t>カイ</t>
    </rPh>
    <rPh sb="16" eb="18">
      <t>イヨ</t>
    </rPh>
    <rPh sb="18" eb="20">
      <t>チク</t>
    </rPh>
    <rPh sb="20" eb="23">
      <t>リョウユウカイ</t>
    </rPh>
    <rPh sb="24" eb="26">
      <t>ダンタイ</t>
    </rPh>
    <rPh sb="27" eb="29">
      <t>シュリョウ</t>
    </rPh>
    <rPh sb="29" eb="31">
      <t>メンキョ</t>
    </rPh>
    <rPh sb="31" eb="33">
      <t>シュトク</t>
    </rPh>
    <rPh sb="33" eb="34">
      <t>シャ</t>
    </rPh>
    <phoneticPr fontId="1"/>
  </si>
  <si>
    <t>紅い雫・さくらひめ生産拡大支援事業費補助金</t>
    <phoneticPr fontId="1"/>
  </si>
  <si>
    <t>①258,000
②128,172</t>
    <phoneticPr fontId="1"/>
  </si>
  <si>
    <t>普及組織先導型革新的技術導入事業費補助金</t>
    <rPh sb="0" eb="16">
      <t>フキュウ</t>
    </rPh>
    <rPh sb="16" eb="17">
      <t>ヒ</t>
    </rPh>
    <phoneticPr fontId="1"/>
  </si>
  <si>
    <t>県が実施する、普及組織の指導の下、県内に普及していない革新的な技術導入等に先駆的に取り組む農業者への支援に対する追加支援</t>
    <rPh sb="0" eb="1">
      <t>ケン</t>
    </rPh>
    <rPh sb="2" eb="4">
      <t>ジッシ</t>
    </rPh>
    <rPh sb="7" eb="9">
      <t>フキュウ</t>
    </rPh>
    <rPh sb="9" eb="11">
      <t>ソシキ</t>
    </rPh>
    <rPh sb="12" eb="14">
      <t>シドウ</t>
    </rPh>
    <rPh sb="15" eb="16">
      <t>モト</t>
    </rPh>
    <rPh sb="17" eb="19">
      <t>ケンナイ</t>
    </rPh>
    <rPh sb="20" eb="22">
      <t>フキュウ</t>
    </rPh>
    <rPh sb="27" eb="30">
      <t>カクシンテキ</t>
    </rPh>
    <rPh sb="31" eb="33">
      <t>ギジュツ</t>
    </rPh>
    <rPh sb="33" eb="35">
      <t>ドウニュウ</t>
    </rPh>
    <rPh sb="35" eb="36">
      <t>ラ</t>
    </rPh>
    <rPh sb="37" eb="40">
      <t>センクテキ</t>
    </rPh>
    <rPh sb="41" eb="42">
      <t>ト</t>
    </rPh>
    <rPh sb="43" eb="44">
      <t>ク</t>
    </rPh>
    <rPh sb="45" eb="48">
      <t>ノウギョウシャ</t>
    </rPh>
    <rPh sb="50" eb="52">
      <t>シエン</t>
    </rPh>
    <rPh sb="53" eb="54">
      <t>タイ</t>
    </rPh>
    <rPh sb="56" eb="58">
      <t>ツイカ</t>
    </rPh>
    <rPh sb="58" eb="60">
      <t>シエン</t>
    </rPh>
    <phoneticPr fontId="1"/>
  </si>
  <si>
    <t>県の公募要領より事業採択された農業者が、県の要領に基づき実施する事業</t>
    <rPh sb="0" eb="1">
      <t>ケン</t>
    </rPh>
    <rPh sb="2" eb="4">
      <t>コウボ</t>
    </rPh>
    <rPh sb="4" eb="6">
      <t>ヨウリョウ</t>
    </rPh>
    <rPh sb="8" eb="10">
      <t>ジギョウ</t>
    </rPh>
    <rPh sb="10" eb="12">
      <t>サイタク</t>
    </rPh>
    <rPh sb="15" eb="18">
      <t>ノウギョウシャ</t>
    </rPh>
    <rPh sb="20" eb="21">
      <t>ケン</t>
    </rPh>
    <rPh sb="22" eb="24">
      <t>ヨウリョウ</t>
    </rPh>
    <rPh sb="25" eb="26">
      <t>モト</t>
    </rPh>
    <rPh sb="28" eb="30">
      <t>ジッシ</t>
    </rPh>
    <rPh sb="32" eb="34">
      <t>ジギョウ</t>
    </rPh>
    <phoneticPr fontId="1"/>
  </si>
  <si>
    <t>補助対象経費の6分の1以内</t>
    <rPh sb="0" eb="2">
      <t>ホジョ</t>
    </rPh>
    <rPh sb="2" eb="4">
      <t>タイショウ</t>
    </rPh>
    <rPh sb="4" eb="6">
      <t>ケイヒ</t>
    </rPh>
    <rPh sb="8" eb="9">
      <t>ブン</t>
    </rPh>
    <rPh sb="11" eb="13">
      <t>イナイ</t>
    </rPh>
    <phoneticPr fontId="1"/>
  </si>
  <si>
    <t>令和元年度伊予市普及組織先導型革新的技術導入事業費補助金交付要綱</t>
    <rPh sb="0" eb="2">
      <t>レイワ</t>
    </rPh>
    <rPh sb="2" eb="4">
      <t>ガンネン</t>
    </rPh>
    <rPh sb="4" eb="5">
      <t>ド</t>
    </rPh>
    <rPh sb="5" eb="8">
      <t>イヨシ</t>
    </rPh>
    <rPh sb="8" eb="10">
      <t>フキュウ</t>
    </rPh>
    <rPh sb="10" eb="12">
      <t>ソシキ</t>
    </rPh>
    <rPh sb="12" eb="15">
      <t>センドウガタ</t>
    </rPh>
    <rPh sb="15" eb="18">
      <t>カクシンテキ</t>
    </rPh>
    <rPh sb="18" eb="20">
      <t>ギジュツ</t>
    </rPh>
    <rPh sb="20" eb="22">
      <t>ドウニュウ</t>
    </rPh>
    <rPh sb="22" eb="25">
      <t>ジギョウヒ</t>
    </rPh>
    <rPh sb="25" eb="28">
      <t>ホジョキン</t>
    </rPh>
    <rPh sb="28" eb="30">
      <t>コウフ</t>
    </rPh>
    <rPh sb="30" eb="32">
      <t>ヨウコウ</t>
    </rPh>
    <phoneticPr fontId="1"/>
  </si>
  <si>
    <t>伊予市農業再生協議会</t>
    <rPh sb="0" eb="3">
      <t>イヨシ</t>
    </rPh>
    <rPh sb="3" eb="5">
      <t>ノウギョウ</t>
    </rPh>
    <rPh sb="5" eb="7">
      <t>サイセイ</t>
    </rPh>
    <rPh sb="7" eb="10">
      <t>キョウギカイ</t>
    </rPh>
    <phoneticPr fontId="1"/>
  </si>
  <si>
    <t>伊予市米政策改革支援事業費補助金</t>
    <phoneticPr fontId="1"/>
  </si>
  <si>
    <t>えひめ中央農業協同組合</t>
  </si>
  <si>
    <t>立場谷集落
　他86集落代表者</t>
    <rPh sb="0" eb="2">
      <t>タチバ</t>
    </rPh>
    <rPh sb="2" eb="3">
      <t>タニ</t>
    </rPh>
    <rPh sb="3" eb="5">
      <t>シュウラク</t>
    </rPh>
    <rPh sb="7" eb="8">
      <t>ホカ</t>
    </rPh>
    <rPh sb="10" eb="12">
      <t>シュウラク</t>
    </rPh>
    <rPh sb="12" eb="15">
      <t>ダイヒョウシャ</t>
    </rPh>
    <phoneticPr fontId="1"/>
  </si>
  <si>
    <t>中山そば生産組合活動事業費補助金</t>
    <rPh sb="0" eb="2">
      <t>ナカヤマ</t>
    </rPh>
    <rPh sb="4" eb="6">
      <t>セイサン</t>
    </rPh>
    <rPh sb="6" eb="8">
      <t>クミアイ</t>
    </rPh>
    <rPh sb="8" eb="10">
      <t>カツドウ</t>
    </rPh>
    <rPh sb="10" eb="13">
      <t>ジギョウヒ</t>
    </rPh>
    <rPh sb="13" eb="16">
      <t>ホジョキン</t>
    </rPh>
    <phoneticPr fontId="1"/>
  </si>
  <si>
    <t>そばの生産振興により耕作放棄地解消を推進し、農業経営の安定向上を図る。</t>
    <rPh sb="3" eb="5">
      <t>セイサン</t>
    </rPh>
    <rPh sb="5" eb="7">
      <t>シンコウ</t>
    </rPh>
    <rPh sb="10" eb="12">
      <t>コウサク</t>
    </rPh>
    <rPh sb="12" eb="14">
      <t>ホウキ</t>
    </rPh>
    <rPh sb="14" eb="15">
      <t>チ</t>
    </rPh>
    <rPh sb="15" eb="17">
      <t>カイショウ</t>
    </rPh>
    <rPh sb="18" eb="20">
      <t>スイシン</t>
    </rPh>
    <rPh sb="22" eb="24">
      <t>ノウギョウ</t>
    </rPh>
    <rPh sb="24" eb="26">
      <t>ケイエイ</t>
    </rPh>
    <rPh sb="27" eb="29">
      <t>アンテイ</t>
    </rPh>
    <rPh sb="29" eb="31">
      <t>コウジョウ</t>
    </rPh>
    <rPh sb="32" eb="33">
      <t>ハカ</t>
    </rPh>
    <phoneticPr fontId="1"/>
  </si>
  <si>
    <t>伊予市中山そば生産組合　代表</t>
    <rPh sb="0" eb="3">
      <t>イヨシ</t>
    </rPh>
    <rPh sb="3" eb="5">
      <t>ナカヤマ</t>
    </rPh>
    <rPh sb="7" eb="9">
      <t>セイサン</t>
    </rPh>
    <rPh sb="9" eb="11">
      <t>クミアイ</t>
    </rPh>
    <rPh sb="12" eb="14">
      <t>ダイヒョウ</t>
    </rPh>
    <phoneticPr fontId="1"/>
  </si>
  <si>
    <t>そばの生産活動事業に要する経費（そばの刈取及び収穫に要する経費、乾燥に要する経費、異物除去に要する経費）</t>
    <rPh sb="3" eb="5">
      <t>セイサン</t>
    </rPh>
    <rPh sb="5" eb="7">
      <t>カツドウ</t>
    </rPh>
    <rPh sb="7" eb="9">
      <t>ジギョウ</t>
    </rPh>
    <rPh sb="10" eb="11">
      <t>ヨウ</t>
    </rPh>
    <rPh sb="13" eb="15">
      <t>ケイヒ</t>
    </rPh>
    <rPh sb="19" eb="21">
      <t>カリトリ</t>
    </rPh>
    <rPh sb="21" eb="22">
      <t>オヨ</t>
    </rPh>
    <rPh sb="23" eb="25">
      <t>シュウカク</t>
    </rPh>
    <rPh sb="26" eb="27">
      <t>ヨウ</t>
    </rPh>
    <rPh sb="29" eb="31">
      <t>ケイヒ</t>
    </rPh>
    <rPh sb="32" eb="34">
      <t>カンソウ</t>
    </rPh>
    <rPh sb="35" eb="36">
      <t>ヨウ</t>
    </rPh>
    <rPh sb="38" eb="40">
      <t>ケイヒ</t>
    </rPh>
    <rPh sb="41" eb="43">
      <t>イブツ</t>
    </rPh>
    <rPh sb="43" eb="45">
      <t>ジョキョ</t>
    </rPh>
    <rPh sb="46" eb="47">
      <t>ヨウ</t>
    </rPh>
    <rPh sb="49" eb="51">
      <t>ケイヒ</t>
    </rPh>
    <phoneticPr fontId="1"/>
  </si>
  <si>
    <t>予算の範囲内</t>
    <rPh sb="0" eb="2">
      <t>ヨサン</t>
    </rPh>
    <rPh sb="3" eb="6">
      <t>ハンイナイ</t>
    </rPh>
    <phoneticPr fontId="1"/>
  </si>
  <si>
    <t>伊予市中山そば生産組合活動事業費補助金交付要綱</t>
    <rPh sb="0" eb="3">
      <t>イヨシ</t>
    </rPh>
    <rPh sb="3" eb="5">
      <t>ナカヤマ</t>
    </rPh>
    <rPh sb="7" eb="9">
      <t>セイサン</t>
    </rPh>
    <rPh sb="9" eb="11">
      <t>クミアイ</t>
    </rPh>
    <rPh sb="11" eb="13">
      <t>カツドウ</t>
    </rPh>
    <rPh sb="13" eb="16">
      <t>ジギョウヒ</t>
    </rPh>
    <rPh sb="16" eb="19">
      <t>ホジョキン</t>
    </rPh>
    <rPh sb="19" eb="21">
      <t>コウフ</t>
    </rPh>
    <rPh sb="21" eb="23">
      <t>ヨウコウ</t>
    </rPh>
    <phoneticPr fontId="1"/>
  </si>
  <si>
    <t>伊予市グリーン・ツーリズム推進協議会補助金</t>
    <phoneticPr fontId="1"/>
  </si>
  <si>
    <t>伊予市グリーン・ツーリズム推進協議会</t>
    <rPh sb="0" eb="3">
      <t>イヨシ</t>
    </rPh>
    <rPh sb="13" eb="15">
      <t>スイシン</t>
    </rPh>
    <rPh sb="15" eb="18">
      <t>キョウギカイ</t>
    </rPh>
    <phoneticPr fontId="1"/>
  </si>
  <si>
    <t>伊予市有害鳥獣駆除事業費補助金</t>
    <phoneticPr fontId="1"/>
  </si>
  <si>
    <t>伊予地区猟友会7団体</t>
    <rPh sb="0" eb="2">
      <t>イヨ</t>
    </rPh>
    <rPh sb="2" eb="4">
      <t>チク</t>
    </rPh>
    <rPh sb="4" eb="7">
      <t>リョウユウカイ</t>
    </rPh>
    <rPh sb="8" eb="10">
      <t>ダンタイ</t>
    </rPh>
    <phoneticPr fontId="1"/>
  </si>
  <si>
    <t>伊予市土地改良事業原材料費等補助金</t>
    <phoneticPr fontId="1"/>
  </si>
  <si>
    <t>国営造成施設管理体制整備促進事業補助金</t>
    <phoneticPr fontId="1"/>
  </si>
  <si>
    <t>国営造成施設管理体制整備促進事業の内、管理体制整備強化支援費に要する経費</t>
    <phoneticPr fontId="1"/>
  </si>
  <si>
    <t>農地維持支払交付金・資源向上（共同）支払交付金</t>
    <rPh sb="4" eb="6">
      <t>シハライ</t>
    </rPh>
    <rPh sb="15" eb="17">
      <t>キョウドウ</t>
    </rPh>
    <rPh sb="18" eb="20">
      <t>シハライ</t>
    </rPh>
    <phoneticPr fontId="1"/>
  </si>
  <si>
    <r>
      <t xml:space="preserve">①1,884,912
②147,620
</t>
    </r>
    <r>
      <rPr>
        <sz val="11"/>
        <rFont val="Segoe UI Symbol"/>
        <family val="3"/>
      </rPr>
      <t>➂</t>
    </r>
    <r>
      <rPr>
        <sz val="11"/>
        <rFont val="BIZ UDPゴシック"/>
        <family val="3"/>
        <charset val="128"/>
      </rPr>
      <t>663,900
④5,687,200
⑤2,394,330
⑥1,117,030
⑦1,177,670
⑧706,788
⑨661,130
⑩4,990,226
⑪4,133,528
⑫2,654,810
⑬1,287,930
⑭208,100
⑮1,030,850
⑯374,510
⑰1,587,710
⑱617,180
⑲888,780
⑳1,045,370</t>
    </r>
    <phoneticPr fontId="1"/>
  </si>
  <si>
    <t>資源向上（長寿命化）支払交付金</t>
    <rPh sb="10" eb="12">
      <t>シハライ</t>
    </rPh>
    <phoneticPr fontId="1"/>
  </si>
  <si>
    <r>
      <t xml:space="preserve">①1,460,668
②548,852
</t>
    </r>
    <r>
      <rPr>
        <sz val="11"/>
        <rFont val="Segoe UI Symbol"/>
        <family val="3"/>
      </rPr>
      <t>➂</t>
    </r>
    <r>
      <rPr>
        <sz val="11"/>
        <rFont val="BIZ UDPゴシック"/>
        <family val="3"/>
        <charset val="128"/>
      </rPr>
      <t>4,531,218
④1,756,446
⑤722,646
⑥523,286
⑦3,523,792
⑧3,028,348
⑨2,107,226
⑩1,053,122
⑪839,914
⑫1,150,358
⑬859,194</t>
    </r>
    <phoneticPr fontId="1"/>
  </si>
  <si>
    <t>水路・農道・ため池等の施設の長寿命化のための活動
水路・農道・ため池の補修・更新等</t>
    <rPh sb="0" eb="2">
      <t>スイロ</t>
    </rPh>
    <rPh sb="3" eb="5">
      <t>ノウドウ</t>
    </rPh>
    <rPh sb="8" eb="9">
      <t>イケ</t>
    </rPh>
    <rPh sb="9" eb="10">
      <t>トウ</t>
    </rPh>
    <rPh sb="11" eb="13">
      <t>シセツ</t>
    </rPh>
    <rPh sb="14" eb="18">
      <t>チョウジュミョウカ</t>
    </rPh>
    <rPh sb="22" eb="24">
      <t>カツドウ</t>
    </rPh>
    <rPh sb="38" eb="40">
      <t>コウシン</t>
    </rPh>
    <rPh sb="40" eb="41">
      <t>トウ</t>
    </rPh>
    <phoneticPr fontId="1"/>
  </si>
  <si>
    <t>活動組織への指導及び助言等</t>
    <rPh sb="0" eb="2">
      <t>カツドウ</t>
    </rPh>
    <rPh sb="2" eb="4">
      <t>ソシキ</t>
    </rPh>
    <rPh sb="6" eb="8">
      <t>シドウ</t>
    </rPh>
    <rPh sb="8" eb="9">
      <t>オヨ</t>
    </rPh>
    <rPh sb="10" eb="12">
      <t>ジョゲン</t>
    </rPh>
    <rPh sb="12" eb="13">
      <t>トウ</t>
    </rPh>
    <phoneticPr fontId="1"/>
  </si>
  <si>
    <t>支援組織の必要経費</t>
    <rPh sb="0" eb="2">
      <t>シエン</t>
    </rPh>
    <rPh sb="2" eb="4">
      <t>ソシキ</t>
    </rPh>
    <rPh sb="5" eb="7">
      <t>ヒツヨウ</t>
    </rPh>
    <rPh sb="7" eb="9">
      <t>ケイヒ</t>
    </rPh>
    <phoneticPr fontId="1"/>
  </si>
  <si>
    <t>伊予椎茸生産組合活動事業費補助金</t>
    <phoneticPr fontId="1"/>
  </si>
  <si>
    <t>栽培技術の研究、情報交換、研修会の開催等の事業活動</t>
    <phoneticPr fontId="1"/>
  </si>
  <si>
    <t>伊予市緑の少年隊活動事業費補助金</t>
    <phoneticPr fontId="1"/>
  </si>
  <si>
    <t>1団体当たり40,000</t>
    <rPh sb="1" eb="3">
      <t>ダンタイ</t>
    </rPh>
    <rPh sb="3" eb="4">
      <t>ア</t>
    </rPh>
    <phoneticPr fontId="1"/>
  </si>
  <si>
    <t>伊予市原木しいたけ優良品種導入事業費補助金</t>
    <phoneticPr fontId="1"/>
  </si>
  <si>
    <t>①種菌購入費
②推進事務費</t>
    <rPh sb="1" eb="2">
      <t>シュ</t>
    </rPh>
    <rPh sb="2" eb="3">
      <t>キン</t>
    </rPh>
    <rPh sb="3" eb="6">
      <t>コウニュウヒ</t>
    </rPh>
    <rPh sb="8" eb="10">
      <t>スイシン</t>
    </rPh>
    <rPh sb="10" eb="13">
      <t>ジムヒ</t>
    </rPh>
    <phoneticPr fontId="1"/>
  </si>
  <si>
    <t>伊予市除間伐材出荷促進対策事業費補助金</t>
    <phoneticPr fontId="1"/>
  </si>
  <si>
    <t>①除間伐材出荷促進費
②推進事務費</t>
    <rPh sb="1" eb="4">
      <t>ジョカンバツ</t>
    </rPh>
    <rPh sb="4" eb="5">
      <t>ザイ</t>
    </rPh>
    <rPh sb="5" eb="7">
      <t>シュッカ</t>
    </rPh>
    <rPh sb="7" eb="9">
      <t>ソクシン</t>
    </rPh>
    <rPh sb="9" eb="10">
      <t>ヒ</t>
    </rPh>
    <rPh sb="12" eb="14">
      <t>スイシン</t>
    </rPh>
    <rPh sb="14" eb="17">
      <t>ジムヒ</t>
    </rPh>
    <phoneticPr fontId="1"/>
  </si>
  <si>
    <t>伊予市森林環境保全整備事業費補助金</t>
    <phoneticPr fontId="1"/>
  </si>
  <si>
    <t>①森林環境保全直接支援事業
②環境林整備事業</t>
    <rPh sb="1" eb="3">
      <t>シンリン</t>
    </rPh>
    <rPh sb="3" eb="5">
      <t>カンキョウ</t>
    </rPh>
    <rPh sb="5" eb="7">
      <t>ホゼン</t>
    </rPh>
    <rPh sb="7" eb="9">
      <t>チョクセツ</t>
    </rPh>
    <rPh sb="9" eb="11">
      <t>シエン</t>
    </rPh>
    <rPh sb="11" eb="13">
      <t>ジギョウ</t>
    </rPh>
    <rPh sb="15" eb="17">
      <t>カンキョウ</t>
    </rPh>
    <rPh sb="17" eb="18">
      <t>リン</t>
    </rPh>
    <rPh sb="18" eb="20">
      <t>セイビ</t>
    </rPh>
    <rPh sb="20" eb="22">
      <t>ジギョウ</t>
    </rPh>
    <phoneticPr fontId="1"/>
  </si>
  <si>
    <t>木造新築住宅建築支援事業費補助金</t>
    <phoneticPr fontId="1"/>
  </si>
  <si>
    <t>住宅に使用する地域材の体積１立方メートル当たり15,000円を乗じた金額とし、300,000円を上限とする。</t>
    <rPh sb="7" eb="9">
      <t>チイキ</t>
    </rPh>
    <phoneticPr fontId="1"/>
  </si>
  <si>
    <t>伊予市合板・製材・集成材生産性向上・品目転換促進対策等交付金事業費補助金</t>
    <phoneticPr fontId="1"/>
  </si>
  <si>
    <t>「総合的なＴＰＰ等関連政策大綱」（令和元年１２月５日ＴＰＰ等総合対策本部決定）に即し、合板・製材・集成材等の競争力を高めるため、加工施設の効率化・競争力のある製品への転換、原木供給の低コスト化等を通じた体質強化及び輸出促進を図るため。</t>
    <phoneticPr fontId="1"/>
  </si>
  <si>
    <t>事業費の1/2（定額）</t>
    <rPh sb="0" eb="3">
      <t>ジギョウヒ</t>
    </rPh>
    <rPh sb="8" eb="10">
      <t>テイガク</t>
    </rPh>
    <phoneticPr fontId="1"/>
  </si>
  <si>
    <t>伊予市合板・製材・集成材生産性向上・品目転換促進対策等交付金事業費補助金交付要綱</t>
    <phoneticPr fontId="1"/>
  </si>
  <si>
    <t>伊予市森林・山村多面的機能発揮対策支援事業費補助金</t>
    <phoneticPr fontId="1"/>
  </si>
  <si>
    <t>伊予市森林・山村多面的機能発揮対策支援事業費補助金交付要綱</t>
    <rPh sb="25" eb="27">
      <t>コウフ</t>
    </rPh>
    <rPh sb="27" eb="29">
      <t>ヨウコウ</t>
    </rPh>
    <phoneticPr fontId="1"/>
  </si>
  <si>
    <t>①林道及び作業道の舗装事業
②排水事業</t>
    <rPh sb="1" eb="3">
      <t>リンドウ</t>
    </rPh>
    <rPh sb="3" eb="4">
      <t>オヨ</t>
    </rPh>
    <rPh sb="5" eb="7">
      <t>サギョウ</t>
    </rPh>
    <rPh sb="7" eb="8">
      <t>ドウ</t>
    </rPh>
    <rPh sb="9" eb="11">
      <t>ホソウ</t>
    </rPh>
    <rPh sb="11" eb="13">
      <t>ジギョウ</t>
    </rPh>
    <rPh sb="15" eb="17">
      <t>ハイスイ</t>
    </rPh>
    <rPh sb="17" eb="19">
      <t>ジギョウ</t>
    </rPh>
    <phoneticPr fontId="1"/>
  </si>
  <si>
    <t>伊予市森林整備地域活動支援交付金</t>
    <phoneticPr fontId="1"/>
  </si>
  <si>
    <t>森林所有者等による計画的かつ一体的な森林施業の実施に不可欠な地域活動を通じて森林の有する多面的機能を発揮させるため。</t>
    <phoneticPr fontId="1"/>
  </si>
  <si>
    <r>
      <t xml:space="preserve">①森林経営計画作成促進
・経営委託38,000円/ha
・共同計画等8,000円/ha
・間伐促進30,000円/ha
・不在村森林所有者加算14,000円/ha（上記に加算）
・森林の位置情報の確認17,000円/ha（不在村森林をGPSによる境界画定を行った場合）
②森林境界の明確化
・境界の確認16,000円/ha
・境界の測量45,000円/ha
・不在村森林所有者加算13,000円/ha（上記に加算）
</t>
    </r>
    <r>
      <rPr>
        <sz val="11"/>
        <rFont val="Segoe UI Symbol"/>
        <family val="3"/>
      </rPr>
      <t>➂</t>
    </r>
    <r>
      <rPr>
        <sz val="11"/>
        <rFont val="BIZ UDPゴシック"/>
        <family val="3"/>
        <charset val="128"/>
      </rPr>
      <t>森林経営計画作成・森林の境界明確化に向けた条件整備
・条件整備40,000円/ha</t>
    </r>
    <rPh sb="1" eb="3">
      <t>シンリン</t>
    </rPh>
    <rPh sb="3" eb="5">
      <t>ケイエイ</t>
    </rPh>
    <rPh sb="5" eb="7">
      <t>ケイカク</t>
    </rPh>
    <rPh sb="7" eb="9">
      <t>サクセイ</t>
    </rPh>
    <rPh sb="9" eb="11">
      <t>ソクシン</t>
    </rPh>
    <rPh sb="13" eb="15">
      <t>ケイエイ</t>
    </rPh>
    <rPh sb="15" eb="17">
      <t>イタク</t>
    </rPh>
    <rPh sb="23" eb="24">
      <t>エン</t>
    </rPh>
    <rPh sb="29" eb="31">
      <t>キョウドウ</t>
    </rPh>
    <rPh sb="31" eb="33">
      <t>ケイカク</t>
    </rPh>
    <rPh sb="33" eb="34">
      <t>トウ</t>
    </rPh>
    <rPh sb="39" eb="40">
      <t>エン</t>
    </rPh>
    <rPh sb="45" eb="47">
      <t>カンバツ</t>
    </rPh>
    <rPh sb="47" eb="49">
      <t>ソクシン</t>
    </rPh>
    <rPh sb="55" eb="56">
      <t>エン</t>
    </rPh>
    <rPh sb="61" eb="63">
      <t>フザイ</t>
    </rPh>
    <rPh sb="63" eb="64">
      <t>ムラ</t>
    </rPh>
    <rPh sb="64" eb="66">
      <t>シンリン</t>
    </rPh>
    <rPh sb="66" eb="69">
      <t>ショユウシャ</t>
    </rPh>
    <rPh sb="69" eb="71">
      <t>カサン</t>
    </rPh>
    <rPh sb="77" eb="78">
      <t>エン</t>
    </rPh>
    <rPh sb="82" eb="84">
      <t>ジョウキ</t>
    </rPh>
    <rPh sb="85" eb="87">
      <t>カサン</t>
    </rPh>
    <rPh sb="90" eb="92">
      <t>シンリン</t>
    </rPh>
    <rPh sb="93" eb="95">
      <t>イチ</t>
    </rPh>
    <rPh sb="95" eb="97">
      <t>ジョウホウ</t>
    </rPh>
    <rPh sb="98" eb="100">
      <t>カクニン</t>
    </rPh>
    <rPh sb="106" eb="107">
      <t>エン</t>
    </rPh>
    <rPh sb="111" eb="114">
      <t>フザイムラ</t>
    </rPh>
    <rPh sb="136" eb="138">
      <t>シンリン</t>
    </rPh>
    <rPh sb="138" eb="140">
      <t>キョウカイ</t>
    </rPh>
    <rPh sb="141" eb="144">
      <t>メイカクカ</t>
    </rPh>
    <rPh sb="146" eb="148">
      <t>キョウカイ</t>
    </rPh>
    <rPh sb="149" eb="151">
      <t>カクニン</t>
    </rPh>
    <rPh sb="157" eb="158">
      <t>エン</t>
    </rPh>
    <rPh sb="163" eb="165">
      <t>キョウカイ</t>
    </rPh>
    <rPh sb="166" eb="168">
      <t>ソクリョウ</t>
    </rPh>
    <rPh sb="174" eb="175">
      <t>エン</t>
    </rPh>
    <rPh sb="209" eb="215">
      <t>シンリンケイエイケイカク</t>
    </rPh>
    <rPh sb="215" eb="217">
      <t>サクセイ</t>
    </rPh>
    <rPh sb="218" eb="220">
      <t>シンリン</t>
    </rPh>
    <rPh sb="221" eb="223">
      <t>キョウカイ</t>
    </rPh>
    <rPh sb="223" eb="226">
      <t>メイカクカ</t>
    </rPh>
    <rPh sb="227" eb="228">
      <t>ム</t>
    </rPh>
    <rPh sb="230" eb="232">
      <t>ジョウケン</t>
    </rPh>
    <rPh sb="232" eb="234">
      <t>セイビ</t>
    </rPh>
    <rPh sb="236" eb="238">
      <t>ジョウケン</t>
    </rPh>
    <rPh sb="238" eb="240">
      <t>セイビ</t>
    </rPh>
    <rPh sb="246" eb="247">
      <t>エン</t>
    </rPh>
    <phoneticPr fontId="1"/>
  </si>
  <si>
    <t>伊予市森林整備地域活動支援交付金交付要綱</t>
    <rPh sb="0" eb="3">
      <t>イヨシ</t>
    </rPh>
    <rPh sb="3" eb="5">
      <t>シンリン</t>
    </rPh>
    <rPh sb="5" eb="7">
      <t>セイビ</t>
    </rPh>
    <rPh sb="7" eb="9">
      <t>チイキ</t>
    </rPh>
    <rPh sb="9" eb="11">
      <t>カツドウ</t>
    </rPh>
    <rPh sb="11" eb="13">
      <t>シエン</t>
    </rPh>
    <rPh sb="13" eb="16">
      <t>コウフキン</t>
    </rPh>
    <rPh sb="16" eb="18">
      <t>コウフ</t>
    </rPh>
    <rPh sb="18" eb="20">
      <t>ヨウコウ</t>
    </rPh>
    <phoneticPr fontId="1"/>
  </si>
  <si>
    <t>伊予市漁業近代化資金利子補給金</t>
    <phoneticPr fontId="1"/>
  </si>
  <si>
    <t>①37,477
②30,451</t>
    <phoneticPr fontId="1"/>
  </si>
  <si>
    <r>
      <t>①漁業振興施設に必要な資</t>
    </r>
    <r>
      <rPr>
        <sz val="11"/>
        <rFont val="Microsoft YaHei UI"/>
        <family val="3"/>
        <charset val="134"/>
      </rPr>
      <t>⾦</t>
    </r>
    <r>
      <rPr>
        <sz val="11"/>
        <rFont val="BIZ UDPゴシック"/>
        <family val="3"/>
        <charset val="128"/>
      </rPr>
      <t xml:space="preserve">
②漁船の建造、改造</t>
    </r>
    <r>
      <rPr>
        <sz val="11"/>
        <rFont val="Microsoft YaHei UI"/>
        <family val="3"/>
        <charset val="134"/>
      </rPr>
      <t>⼜</t>
    </r>
    <r>
      <rPr>
        <sz val="11"/>
        <rFont val="BIZ UDPゴシック"/>
        <family val="3"/>
        <charset val="128"/>
      </rPr>
      <t>は購</t>
    </r>
    <r>
      <rPr>
        <sz val="11"/>
        <rFont val="Microsoft YaHei UI"/>
        <family val="3"/>
        <charset val="134"/>
      </rPr>
      <t>⼊</t>
    </r>
    <r>
      <rPr>
        <sz val="11"/>
        <rFont val="BIZ UDPゴシック"/>
        <family val="3"/>
        <charset val="128"/>
      </rPr>
      <t>に必要な資</t>
    </r>
    <r>
      <rPr>
        <sz val="11"/>
        <rFont val="Microsoft YaHei UI"/>
        <family val="3"/>
        <charset val="134"/>
      </rPr>
      <t>⾦</t>
    </r>
    <r>
      <rPr>
        <sz val="11"/>
        <rFont val="BIZ UDPゴシック"/>
        <family val="3"/>
        <charset val="128"/>
      </rPr>
      <t xml:space="preserve">
</t>
    </r>
    <r>
      <rPr>
        <sz val="11"/>
        <rFont val="Segoe UI Symbol"/>
        <family val="3"/>
      </rPr>
      <t>➂</t>
    </r>
    <r>
      <rPr>
        <sz val="11"/>
        <rFont val="BIZ UDPゴシック"/>
        <family val="3"/>
        <charset val="128"/>
      </rPr>
      <t>漁具の取得に必要な資</t>
    </r>
    <r>
      <rPr>
        <sz val="11"/>
        <rFont val="Microsoft YaHei UI"/>
        <family val="3"/>
        <charset val="134"/>
      </rPr>
      <t>⾦</t>
    </r>
    <r>
      <rPr>
        <sz val="11"/>
        <rFont val="BIZ UDPゴシック"/>
        <family val="3"/>
        <charset val="128"/>
      </rPr>
      <t xml:space="preserve">
④漁場改良に必要な資</t>
    </r>
    <r>
      <rPr>
        <sz val="11"/>
        <rFont val="Microsoft YaHei UI"/>
        <family val="3"/>
        <charset val="134"/>
      </rPr>
      <t>⾦</t>
    </r>
    <phoneticPr fontId="1"/>
  </si>
  <si>
    <t>貸付けに対する利子1パーセント以内</t>
    <rPh sb="15" eb="17">
      <t>イナイ</t>
    </rPh>
    <phoneticPr fontId="1"/>
  </si>
  <si>
    <t>伊予市双海町漁業協同組合女性部対策事業費補助金</t>
    <phoneticPr fontId="1"/>
  </si>
  <si>
    <t>①産業の振興に寄与する事業
②公共に寄与する事業</t>
    <phoneticPr fontId="1"/>
  </si>
  <si>
    <t>伊予市双海町漁業後継者対策事業費補助金</t>
    <phoneticPr fontId="1"/>
  </si>
  <si>
    <t>①180,000
②180,000</t>
    <phoneticPr fontId="1"/>
  </si>
  <si>
    <t>伊予市魚食普及活動費補助金</t>
    <phoneticPr fontId="1"/>
  </si>
  <si>
    <t>①135,000
②225,000</t>
    <phoneticPr fontId="1"/>
  </si>
  <si>
    <t>①魚食普及活動
②水産イベント等</t>
    <phoneticPr fontId="1"/>
  </si>
  <si>
    <t>伊予市双海町若い漁業者自主研修活動事業費補助金</t>
    <phoneticPr fontId="1"/>
  </si>
  <si>
    <t>伊予市新規漁業就業者定着促進事業費補助金</t>
    <phoneticPr fontId="1"/>
  </si>
  <si>
    <t>①初期費用支援
②漁業活動支援</t>
    <rPh sb="1" eb="3">
      <t>ショキ</t>
    </rPh>
    <rPh sb="3" eb="5">
      <t>ヒヨウ</t>
    </rPh>
    <rPh sb="5" eb="7">
      <t>シエン</t>
    </rPh>
    <rPh sb="9" eb="11">
      <t>ギョギョウ</t>
    </rPh>
    <rPh sb="11" eb="13">
      <t>カツドウ</t>
    </rPh>
    <rPh sb="13" eb="15">
      <t>シエン</t>
    </rPh>
    <phoneticPr fontId="1"/>
  </si>
  <si>
    <t>伊予市水産漁業振興事業補助金</t>
    <phoneticPr fontId="1"/>
  </si>
  <si>
    <t>予算の範囲内において、補助対象経費の2分の1以内</t>
    <phoneticPr fontId="1"/>
  </si>
  <si>
    <t>伊予市漁港施設改修事業費補助金</t>
    <phoneticPr fontId="1"/>
  </si>
  <si>
    <t>伊予市農業及び漁業廃棄物処理事業費補助金</t>
    <phoneticPr fontId="1"/>
  </si>
  <si>
    <t>①128,000
②144,000</t>
    <phoneticPr fontId="1"/>
  </si>
  <si>
    <t>漁業（養殖を含む。）生産に伴う廃棄物の処理
（漁網、ロープ並びに発砲スチロール製のブイ及び箱、漁船のエンジンオイル等）</t>
    <rPh sb="57" eb="58">
      <t>トウ</t>
    </rPh>
    <phoneticPr fontId="1"/>
  </si>
  <si>
    <t>地域おこし協力隊の退任者の起業又は事業継承を支援することによる定住促進及び地域活性化</t>
    <rPh sb="0" eb="8">
      <t>キョウリョクタイ</t>
    </rPh>
    <rPh sb="9" eb="11">
      <t>タイニン</t>
    </rPh>
    <rPh sb="11" eb="12">
      <t>シャ</t>
    </rPh>
    <rPh sb="13" eb="15">
      <t>キギョウ</t>
    </rPh>
    <rPh sb="15" eb="16">
      <t>マタ</t>
    </rPh>
    <rPh sb="17" eb="19">
      <t>ジギョウ</t>
    </rPh>
    <rPh sb="19" eb="21">
      <t>ケイショウ</t>
    </rPh>
    <rPh sb="22" eb="24">
      <t>シエン</t>
    </rPh>
    <rPh sb="31" eb="33">
      <t>テイジュウ</t>
    </rPh>
    <rPh sb="33" eb="35">
      <t>ソクシン</t>
    </rPh>
    <rPh sb="35" eb="36">
      <t>オヨ</t>
    </rPh>
    <rPh sb="37" eb="39">
      <t>チイキ</t>
    </rPh>
    <rPh sb="39" eb="42">
      <t>カッセイカ</t>
    </rPh>
    <phoneticPr fontId="1"/>
  </si>
  <si>
    <t>地域おこし協力隊の起業又は事業承継に要する設備費、備品費及び土地・建物賃借料、法人登記に要する経費、知的財産登録に要する経費、マーケティングに要する経費、技術指導受入れに要する経費</t>
    <rPh sb="0" eb="2">
      <t>チイキ</t>
    </rPh>
    <rPh sb="5" eb="8">
      <t>キョウリョクタイ</t>
    </rPh>
    <rPh sb="9" eb="11">
      <t>キギョウ</t>
    </rPh>
    <rPh sb="11" eb="12">
      <t>マタ</t>
    </rPh>
    <rPh sb="13" eb="15">
      <t>ジギョウ</t>
    </rPh>
    <rPh sb="15" eb="17">
      <t>ショウケイ</t>
    </rPh>
    <rPh sb="18" eb="19">
      <t>ヨウ</t>
    </rPh>
    <phoneticPr fontId="1"/>
  </si>
  <si>
    <t>助成対象経費の10分の10とし、100万円を限度とする。</t>
    <phoneticPr fontId="1"/>
  </si>
  <si>
    <t>総務省地域おこし協力隊推進要綱、伊予市地域おこし協力隊起業支援補助金交付要綱</t>
    <rPh sb="0" eb="3">
      <t>ソウムショウ</t>
    </rPh>
    <rPh sb="3" eb="5">
      <t>チイキ</t>
    </rPh>
    <rPh sb="8" eb="11">
      <t>キョウリョクタイ</t>
    </rPh>
    <rPh sb="11" eb="13">
      <t>スイシン</t>
    </rPh>
    <rPh sb="13" eb="15">
      <t>ヨウコウ</t>
    </rPh>
    <rPh sb="34" eb="36">
      <t>コウフ</t>
    </rPh>
    <rPh sb="36" eb="38">
      <t>ヨウコウ</t>
    </rPh>
    <phoneticPr fontId="1"/>
  </si>
  <si>
    <t>子育て世帯等の移住者の定住及び空家活用の促進</t>
    <rPh sb="0" eb="2">
      <t>コソダ</t>
    </rPh>
    <rPh sb="3" eb="5">
      <t>セタイ</t>
    </rPh>
    <rPh sb="5" eb="6">
      <t>トウ</t>
    </rPh>
    <rPh sb="7" eb="10">
      <t>イジュウシャ</t>
    </rPh>
    <rPh sb="11" eb="13">
      <t>テイジュウ</t>
    </rPh>
    <rPh sb="13" eb="14">
      <t>オヨ</t>
    </rPh>
    <rPh sb="15" eb="17">
      <t>アキヤ</t>
    </rPh>
    <rPh sb="17" eb="19">
      <t>カツヨウ</t>
    </rPh>
    <rPh sb="20" eb="22">
      <t>ソクシン</t>
    </rPh>
    <phoneticPr fontId="1"/>
  </si>
  <si>
    <t>移住者住宅改修支援対象者1名</t>
    <rPh sb="0" eb="2">
      <t>イジュウ</t>
    </rPh>
    <rPh sb="2" eb="3">
      <t>シャ</t>
    </rPh>
    <rPh sb="3" eb="5">
      <t>ジュウタク</t>
    </rPh>
    <rPh sb="5" eb="7">
      <t>カイシュウ</t>
    </rPh>
    <rPh sb="7" eb="9">
      <t>シエン</t>
    </rPh>
    <rPh sb="9" eb="11">
      <t>タイショウ</t>
    </rPh>
    <rPh sb="11" eb="12">
      <t>シャ</t>
    </rPh>
    <rPh sb="13" eb="14">
      <t>メイ</t>
    </rPh>
    <phoneticPr fontId="1"/>
  </si>
  <si>
    <t>子育て世帯等の移住者による空き家の改修及び家財道具の搬出等に要する経費</t>
    <rPh sb="0" eb="2">
      <t>コソダ</t>
    </rPh>
    <rPh sb="3" eb="5">
      <t>セタイ</t>
    </rPh>
    <rPh sb="5" eb="6">
      <t>トウ</t>
    </rPh>
    <rPh sb="7" eb="10">
      <t>イジュウシャ</t>
    </rPh>
    <rPh sb="30" eb="31">
      <t>ヨウ</t>
    </rPh>
    <rPh sb="33" eb="35">
      <t>ケイヒ</t>
    </rPh>
    <phoneticPr fontId="1"/>
  </si>
  <si>
    <t>助成対象経費の3分の2とし、予算の範囲内で助成する。</t>
    <rPh sb="14" eb="16">
      <t>ヨサン</t>
    </rPh>
    <rPh sb="17" eb="20">
      <t>ハンイナイ</t>
    </rPh>
    <rPh sb="21" eb="23">
      <t>ジョセイ</t>
    </rPh>
    <phoneticPr fontId="1"/>
  </si>
  <si>
    <t>愛媛県移住者住宅改修支援事業費補助金交付要綱、伊予市移住者住宅改修支援事業費補助金交付要綱</t>
    <rPh sb="41" eb="43">
      <t>コウフ</t>
    </rPh>
    <rPh sb="43" eb="45">
      <t>ヨウコウ</t>
    </rPh>
    <phoneticPr fontId="1"/>
  </si>
  <si>
    <t>伊予市移住者住宅改修支援事業費補助金</t>
    <rPh sb="0" eb="3">
      <t>イヨシ</t>
    </rPh>
    <rPh sb="3" eb="6">
      <t>イジュウシャ</t>
    </rPh>
    <rPh sb="6" eb="8">
      <t>ジュウタク</t>
    </rPh>
    <rPh sb="8" eb="10">
      <t>カイシュウ</t>
    </rPh>
    <rPh sb="10" eb="12">
      <t>シエン</t>
    </rPh>
    <rPh sb="12" eb="14">
      <t>ジギョウ</t>
    </rPh>
    <rPh sb="14" eb="15">
      <t>ヒ</t>
    </rPh>
    <rPh sb="15" eb="18">
      <t>ホジョキン</t>
    </rPh>
    <phoneticPr fontId="1"/>
  </si>
  <si>
    <t>伊予市地域おこし協力隊起業支援補助金</t>
    <rPh sb="0" eb="2">
      <t>イヨ</t>
    </rPh>
    <rPh sb="2" eb="3">
      <t>シ</t>
    </rPh>
    <rPh sb="3" eb="5">
      <t>チイキ</t>
    </rPh>
    <rPh sb="8" eb="11">
      <t>キョウリョクタイ</t>
    </rPh>
    <rPh sb="11" eb="13">
      <t>キギョウ</t>
    </rPh>
    <rPh sb="13" eb="15">
      <t>シエン</t>
    </rPh>
    <rPh sb="15" eb="18">
      <t>ホジョキン</t>
    </rPh>
    <phoneticPr fontId="1"/>
  </si>
  <si>
    <t>水道事業会計補助金</t>
    <rPh sb="0" eb="2">
      <t>スイドウ</t>
    </rPh>
    <rPh sb="2" eb="4">
      <t>ジギョウ</t>
    </rPh>
    <rPh sb="4" eb="6">
      <t>カイケイ</t>
    </rPh>
    <rPh sb="6" eb="9">
      <t>ホジョキン</t>
    </rPh>
    <phoneticPr fontId="1"/>
  </si>
  <si>
    <t>下平村第3水道組合
下平村第4水道組合</t>
    <rPh sb="0" eb="1">
      <t>シタ</t>
    </rPh>
    <rPh sb="1" eb="3">
      <t>ヒラムラ</t>
    </rPh>
    <rPh sb="3" eb="4">
      <t>ダイ</t>
    </rPh>
    <rPh sb="5" eb="7">
      <t>スイドウ</t>
    </rPh>
    <rPh sb="7" eb="9">
      <t>クミアイ</t>
    </rPh>
    <rPh sb="10" eb="11">
      <t>シタ</t>
    </rPh>
    <rPh sb="11" eb="13">
      <t>ヒラムラ</t>
    </rPh>
    <rPh sb="13" eb="14">
      <t>ダイ</t>
    </rPh>
    <rPh sb="15" eb="17">
      <t>スイドウ</t>
    </rPh>
    <rPh sb="17" eb="19">
      <t>クミアイ</t>
    </rPh>
    <phoneticPr fontId="1"/>
  </si>
  <si>
    <t>（水道事業を行う者）伊予市長</t>
    <rPh sb="1" eb="3">
      <t>スイドウ</t>
    </rPh>
    <rPh sb="3" eb="5">
      <t>ジギョウ</t>
    </rPh>
    <rPh sb="6" eb="7">
      <t>オコナ</t>
    </rPh>
    <rPh sb="8" eb="9">
      <t>モノ</t>
    </rPh>
    <rPh sb="10" eb="12">
      <t>イヨ</t>
    </rPh>
    <rPh sb="12" eb="14">
      <t>シチョウ</t>
    </rPh>
    <phoneticPr fontId="1"/>
  </si>
  <si>
    <t>伊予市民生児童委員協議会</t>
    <rPh sb="0" eb="2">
      <t>イヨ</t>
    </rPh>
    <rPh sb="2" eb="3">
      <t>シ</t>
    </rPh>
    <rPh sb="3" eb="5">
      <t>ミンセイ</t>
    </rPh>
    <rPh sb="5" eb="7">
      <t>ジドウ</t>
    </rPh>
    <rPh sb="7" eb="9">
      <t>イイン</t>
    </rPh>
    <rPh sb="9" eb="12">
      <t>キョウギカイ</t>
    </rPh>
    <phoneticPr fontId="1"/>
  </si>
  <si>
    <t>伊予市社会福祉協議会が地域福祉の推進を図るため</t>
    <rPh sb="0" eb="3">
      <t>イヨシ</t>
    </rPh>
    <rPh sb="3" eb="5">
      <t>シャカイ</t>
    </rPh>
    <rPh sb="5" eb="7">
      <t>フクシ</t>
    </rPh>
    <rPh sb="7" eb="10">
      <t>キョウギカイ</t>
    </rPh>
    <rPh sb="11" eb="13">
      <t>チイキ</t>
    </rPh>
    <rPh sb="13" eb="15">
      <t>フクシ</t>
    </rPh>
    <rPh sb="16" eb="18">
      <t>スイシン</t>
    </rPh>
    <rPh sb="19" eb="20">
      <t>ハカ</t>
    </rPh>
    <phoneticPr fontId="1"/>
  </si>
  <si>
    <t>社会福祉法人　伊予市社会福祉協議会</t>
    <rPh sb="0" eb="2">
      <t>シャカイ</t>
    </rPh>
    <rPh sb="2" eb="4">
      <t>フクシ</t>
    </rPh>
    <rPh sb="4" eb="6">
      <t>ホウジン</t>
    </rPh>
    <rPh sb="7" eb="10">
      <t>イヨシ</t>
    </rPh>
    <rPh sb="10" eb="12">
      <t>シャカイ</t>
    </rPh>
    <rPh sb="12" eb="14">
      <t>フクシ</t>
    </rPh>
    <rPh sb="14" eb="17">
      <t>キョウギカイ</t>
    </rPh>
    <phoneticPr fontId="1"/>
  </si>
  <si>
    <t>法人運営事業、社協運営補助事業、福祉サービス利用援助事業、法人後見事業、民生児童委員協議会事業に係る経費</t>
    <rPh sb="0" eb="2">
      <t>ホウジン</t>
    </rPh>
    <rPh sb="2" eb="4">
      <t>ウンエイ</t>
    </rPh>
    <rPh sb="4" eb="6">
      <t>ジギョウ</t>
    </rPh>
    <rPh sb="7" eb="9">
      <t>シャキョウ</t>
    </rPh>
    <rPh sb="9" eb="11">
      <t>ウンエイ</t>
    </rPh>
    <rPh sb="11" eb="13">
      <t>ホジョ</t>
    </rPh>
    <rPh sb="13" eb="15">
      <t>ジギョウ</t>
    </rPh>
    <rPh sb="16" eb="18">
      <t>フクシ</t>
    </rPh>
    <rPh sb="22" eb="24">
      <t>リヨウ</t>
    </rPh>
    <rPh sb="24" eb="26">
      <t>エンジョ</t>
    </rPh>
    <rPh sb="26" eb="28">
      <t>ジギョウ</t>
    </rPh>
    <rPh sb="29" eb="31">
      <t>ホウジン</t>
    </rPh>
    <rPh sb="31" eb="33">
      <t>コウケン</t>
    </rPh>
    <rPh sb="33" eb="35">
      <t>ジギョウ</t>
    </rPh>
    <rPh sb="36" eb="38">
      <t>ミンセイ</t>
    </rPh>
    <rPh sb="38" eb="40">
      <t>ジドウ</t>
    </rPh>
    <rPh sb="40" eb="42">
      <t>イイン</t>
    </rPh>
    <rPh sb="42" eb="45">
      <t>キョウギカイ</t>
    </rPh>
    <rPh sb="45" eb="47">
      <t>ジギョウ</t>
    </rPh>
    <rPh sb="48" eb="49">
      <t>カカ</t>
    </rPh>
    <rPh sb="50" eb="52">
      <t>ケイヒ</t>
    </rPh>
    <phoneticPr fontId="1"/>
  </si>
  <si>
    <t>要望書による年間事業計画・収支予算を基に算出。</t>
    <rPh sb="0" eb="3">
      <t>ヨウボウショ</t>
    </rPh>
    <phoneticPr fontId="1"/>
  </si>
  <si>
    <t>伊予市社会福祉協議会補助金交付要綱</t>
    <rPh sb="0" eb="3">
      <t>イヨシ</t>
    </rPh>
    <rPh sb="3" eb="5">
      <t>シャカイ</t>
    </rPh>
    <rPh sb="5" eb="7">
      <t>フクシ</t>
    </rPh>
    <rPh sb="7" eb="10">
      <t>キョウギカイ</t>
    </rPh>
    <rPh sb="10" eb="13">
      <t>ホジョキン</t>
    </rPh>
    <rPh sb="13" eb="15">
      <t>コウフ</t>
    </rPh>
    <rPh sb="15" eb="17">
      <t>ヨウコウ</t>
    </rPh>
    <phoneticPr fontId="1"/>
  </si>
  <si>
    <t>伊予地区保護司会</t>
    <rPh sb="0" eb="2">
      <t>イヨ</t>
    </rPh>
    <rPh sb="2" eb="4">
      <t>チク</t>
    </rPh>
    <rPh sb="4" eb="7">
      <t>ホゴシ</t>
    </rPh>
    <rPh sb="7" eb="8">
      <t>カイ</t>
    </rPh>
    <phoneticPr fontId="1"/>
  </si>
  <si>
    <t>伊予市人権擁護委員会</t>
    <rPh sb="0" eb="3">
      <t>イヨシ</t>
    </rPh>
    <rPh sb="3" eb="5">
      <t>ジンケン</t>
    </rPh>
    <rPh sb="5" eb="7">
      <t>ヨウゴ</t>
    </rPh>
    <rPh sb="7" eb="9">
      <t>イイン</t>
    </rPh>
    <rPh sb="9" eb="10">
      <t>カイ</t>
    </rPh>
    <phoneticPr fontId="1"/>
  </si>
  <si>
    <t>伊予市更生保護女性会連合会</t>
    <rPh sb="0" eb="2">
      <t>イヨ</t>
    </rPh>
    <rPh sb="2" eb="3">
      <t>シ</t>
    </rPh>
    <rPh sb="3" eb="5">
      <t>コウセイ</t>
    </rPh>
    <rPh sb="5" eb="7">
      <t>ホゴ</t>
    </rPh>
    <rPh sb="7" eb="9">
      <t>ジョセイ</t>
    </rPh>
    <rPh sb="9" eb="10">
      <t>カイ</t>
    </rPh>
    <rPh sb="10" eb="13">
      <t>レンゴウカイ</t>
    </rPh>
    <phoneticPr fontId="1"/>
  </si>
  <si>
    <t>伊予市遺族会</t>
    <rPh sb="0" eb="3">
      <t>イヨシ</t>
    </rPh>
    <rPh sb="3" eb="6">
      <t>イゾクカイ</t>
    </rPh>
    <phoneticPr fontId="1"/>
  </si>
  <si>
    <t>愛媛県人権対策協議会伊予支部</t>
    <rPh sb="0" eb="3">
      <t>エヒメケン</t>
    </rPh>
    <rPh sb="3" eb="5">
      <t>ジンケン</t>
    </rPh>
    <rPh sb="5" eb="7">
      <t>タイサク</t>
    </rPh>
    <rPh sb="7" eb="10">
      <t>キョウギカイ</t>
    </rPh>
    <rPh sb="10" eb="12">
      <t>イヨ</t>
    </rPh>
    <rPh sb="12" eb="14">
      <t>シブ</t>
    </rPh>
    <phoneticPr fontId="1"/>
  </si>
  <si>
    <t>伊予市視覚障害者協会</t>
    <rPh sb="0" eb="3">
      <t>イヨシ</t>
    </rPh>
    <rPh sb="3" eb="5">
      <t>シカク</t>
    </rPh>
    <rPh sb="5" eb="8">
      <t>ショウガイシャ</t>
    </rPh>
    <rPh sb="8" eb="10">
      <t>キョウカイ</t>
    </rPh>
    <phoneticPr fontId="1"/>
  </si>
  <si>
    <t>伊予市手をつなぐ育成会</t>
    <rPh sb="0" eb="3">
      <t>イヨシ</t>
    </rPh>
    <rPh sb="3" eb="4">
      <t>テ</t>
    </rPh>
    <rPh sb="8" eb="11">
      <t>イクセイカイ</t>
    </rPh>
    <phoneticPr fontId="1"/>
  </si>
  <si>
    <t>障害児（者）施設等施設整備事業費補助金</t>
    <rPh sb="0" eb="2">
      <t>ショウガイ</t>
    </rPh>
    <rPh sb="2" eb="3">
      <t>ジ</t>
    </rPh>
    <rPh sb="4" eb="5">
      <t>シャ</t>
    </rPh>
    <rPh sb="6" eb="8">
      <t>シセツ</t>
    </rPh>
    <rPh sb="8" eb="9">
      <t>トウ</t>
    </rPh>
    <rPh sb="9" eb="11">
      <t>シセツ</t>
    </rPh>
    <rPh sb="11" eb="13">
      <t>セイビ</t>
    </rPh>
    <rPh sb="13" eb="15">
      <t>ジギョウ</t>
    </rPh>
    <rPh sb="15" eb="16">
      <t>ヒ</t>
    </rPh>
    <rPh sb="16" eb="19">
      <t>ホジョキン</t>
    </rPh>
    <phoneticPr fontId="1"/>
  </si>
  <si>
    <t>障害児（者）施設等施設整備に係る経費補助</t>
    <rPh sb="0" eb="2">
      <t>ショウガイ</t>
    </rPh>
    <rPh sb="2" eb="3">
      <t>ジ</t>
    </rPh>
    <rPh sb="4" eb="5">
      <t>シャ</t>
    </rPh>
    <rPh sb="6" eb="8">
      <t>シセツ</t>
    </rPh>
    <rPh sb="8" eb="9">
      <t>トウ</t>
    </rPh>
    <rPh sb="9" eb="11">
      <t>シセツ</t>
    </rPh>
    <rPh sb="11" eb="13">
      <t>セイビ</t>
    </rPh>
    <rPh sb="14" eb="15">
      <t>カカ</t>
    </rPh>
    <rPh sb="16" eb="18">
      <t>ケイヒ</t>
    </rPh>
    <rPh sb="18" eb="20">
      <t>ホジョ</t>
    </rPh>
    <phoneticPr fontId="1"/>
  </si>
  <si>
    <t>社会福祉法人　くじら</t>
    <rPh sb="0" eb="2">
      <t>シャカイ</t>
    </rPh>
    <rPh sb="2" eb="4">
      <t>フクシ</t>
    </rPh>
    <rPh sb="4" eb="6">
      <t>ホウジン</t>
    </rPh>
    <phoneticPr fontId="1"/>
  </si>
  <si>
    <t>補助対象経費から国及び県の補助金額並びにその他の収入額を差し引いた額と、県の補助金額とを比較していずれか少ない額</t>
    <rPh sb="0" eb="2">
      <t>ホジョ</t>
    </rPh>
    <rPh sb="2" eb="4">
      <t>タイショウ</t>
    </rPh>
    <rPh sb="4" eb="6">
      <t>ケイヒ</t>
    </rPh>
    <rPh sb="8" eb="9">
      <t>クニ</t>
    </rPh>
    <rPh sb="9" eb="10">
      <t>オヨ</t>
    </rPh>
    <rPh sb="11" eb="12">
      <t>ケン</t>
    </rPh>
    <rPh sb="13" eb="16">
      <t>ホジョキン</t>
    </rPh>
    <rPh sb="16" eb="17">
      <t>ガク</t>
    </rPh>
    <rPh sb="17" eb="18">
      <t>ナラ</t>
    </rPh>
    <rPh sb="22" eb="23">
      <t>タ</t>
    </rPh>
    <rPh sb="24" eb="26">
      <t>シュウニュウ</t>
    </rPh>
    <rPh sb="26" eb="27">
      <t>ガク</t>
    </rPh>
    <rPh sb="28" eb="29">
      <t>サ</t>
    </rPh>
    <rPh sb="30" eb="31">
      <t>ヒ</t>
    </rPh>
    <rPh sb="33" eb="34">
      <t>ガク</t>
    </rPh>
    <rPh sb="36" eb="37">
      <t>ケン</t>
    </rPh>
    <rPh sb="38" eb="41">
      <t>ホジョキン</t>
    </rPh>
    <rPh sb="41" eb="42">
      <t>ガク</t>
    </rPh>
    <rPh sb="44" eb="46">
      <t>ヒカク</t>
    </rPh>
    <rPh sb="52" eb="53">
      <t>スク</t>
    </rPh>
    <rPh sb="55" eb="56">
      <t>ガク</t>
    </rPh>
    <phoneticPr fontId="1"/>
  </si>
  <si>
    <t>伊予市障害児（者）施設等施設整備事業費補助金交付要綱</t>
    <rPh sb="0" eb="3">
      <t>イヨシ</t>
    </rPh>
    <rPh sb="3" eb="5">
      <t>ショウガイ</t>
    </rPh>
    <rPh sb="5" eb="6">
      <t>ジ</t>
    </rPh>
    <rPh sb="7" eb="8">
      <t>シャ</t>
    </rPh>
    <rPh sb="9" eb="11">
      <t>シセツ</t>
    </rPh>
    <rPh sb="11" eb="12">
      <t>トウ</t>
    </rPh>
    <rPh sb="12" eb="14">
      <t>シセツ</t>
    </rPh>
    <rPh sb="14" eb="16">
      <t>セイビ</t>
    </rPh>
    <rPh sb="16" eb="18">
      <t>ジギョウ</t>
    </rPh>
    <rPh sb="18" eb="19">
      <t>ヒ</t>
    </rPh>
    <rPh sb="19" eb="22">
      <t>ホジョキン</t>
    </rPh>
    <rPh sb="22" eb="24">
      <t>コウフ</t>
    </rPh>
    <rPh sb="24" eb="26">
      <t>ヨウコウ</t>
    </rPh>
    <phoneticPr fontId="1"/>
  </si>
  <si>
    <t>社会福祉法人　中山梅寿会</t>
    <rPh sb="0" eb="2">
      <t>シャカイ</t>
    </rPh>
    <rPh sb="2" eb="4">
      <t>フクシ</t>
    </rPh>
    <rPh sb="4" eb="6">
      <t>ホウジン</t>
    </rPh>
    <rPh sb="7" eb="9">
      <t>ナカヤマ</t>
    </rPh>
    <rPh sb="9" eb="10">
      <t>バイ</t>
    </rPh>
    <rPh sb="10" eb="11">
      <t>ジュ</t>
    </rPh>
    <rPh sb="11" eb="12">
      <t>カイ</t>
    </rPh>
    <phoneticPr fontId="1"/>
  </si>
  <si>
    <t>人件費　720,000円
需用費　　25,000円</t>
    <phoneticPr fontId="1"/>
  </si>
  <si>
    <t>伊予市職員視察研修実施要領
伊予市職員自己啓発助成実施要領</t>
    <phoneticPr fontId="1"/>
  </si>
  <si>
    <t>少子化対策の一つとして、特定不妊治療を受けた夫婦に対し、費用の一部を助成することにより経済的負担の軽減を図るため</t>
    <rPh sb="0" eb="3">
      <t>ショウシカ</t>
    </rPh>
    <rPh sb="3" eb="5">
      <t>タイサク</t>
    </rPh>
    <rPh sb="6" eb="7">
      <t>ヒト</t>
    </rPh>
    <phoneticPr fontId="1"/>
  </si>
  <si>
    <t>少子化対策の一つとして、不育症治療を受けた夫婦に対し、費用の一部を助成することにより経済的負担の軽減を図るため</t>
    <rPh sb="0" eb="3">
      <t>ショウシカ</t>
    </rPh>
    <rPh sb="3" eb="5">
      <t>タイサク</t>
    </rPh>
    <rPh sb="6" eb="7">
      <t>ヒト</t>
    </rPh>
    <rPh sb="12" eb="15">
      <t>フイクショウ</t>
    </rPh>
    <phoneticPr fontId="1"/>
  </si>
  <si>
    <t>景観法
伊予市景観条例
伊予市景観形成推進事業助成金交付要綱</t>
    <rPh sb="0" eb="2">
      <t>ケイカン</t>
    </rPh>
    <rPh sb="2" eb="3">
      <t>ホウ</t>
    </rPh>
    <phoneticPr fontId="1"/>
  </si>
  <si>
    <t>農業の振興並びに市民の生活環境保全を図ることを目的とする。</t>
    <rPh sb="0" eb="2">
      <t>ノウギョウ</t>
    </rPh>
    <phoneticPr fontId="1"/>
  </si>
  <si>
    <t>農業生産に伴う廃棄物（塩化ビニール製のハウス被覆シート、畦シート及び肥料袋、ポリエチレン製の雨よけ被覆シート、マルチシート及び農薬ボトル、その他市長が適当と認めたもの）の処理費用</t>
    <rPh sb="0" eb="2">
      <t>ノウギョウ</t>
    </rPh>
    <rPh sb="11" eb="13">
      <t>エンカ</t>
    </rPh>
    <rPh sb="17" eb="18">
      <t>セイ</t>
    </rPh>
    <rPh sb="22" eb="24">
      <t>ヒフク</t>
    </rPh>
    <rPh sb="28" eb="29">
      <t>ウネ</t>
    </rPh>
    <rPh sb="32" eb="33">
      <t>オヨ</t>
    </rPh>
    <rPh sb="34" eb="36">
      <t>ヒリョウ</t>
    </rPh>
    <rPh sb="36" eb="37">
      <t>ブクロ</t>
    </rPh>
    <rPh sb="44" eb="45">
      <t>セイ</t>
    </rPh>
    <rPh sb="46" eb="47">
      <t>アマ</t>
    </rPh>
    <rPh sb="49" eb="51">
      <t>ヒフク</t>
    </rPh>
    <rPh sb="61" eb="62">
      <t>オヨ</t>
    </rPh>
    <rPh sb="63" eb="65">
      <t>ノウヤク</t>
    </rPh>
    <phoneticPr fontId="1"/>
  </si>
  <si>
    <t>伊予市次世代につなぐ果樹産地づくり推進事業実施要領及び補助金交付要綱
（県）次世代につなぐ果樹産地づくり推進事業実施要領及び補助金交付要綱</t>
    <rPh sb="36" eb="37">
      <t>ケン</t>
    </rPh>
    <rPh sb="38" eb="56">
      <t>ジセダイ</t>
    </rPh>
    <rPh sb="56" eb="58">
      <t>ジッシ</t>
    </rPh>
    <rPh sb="58" eb="60">
      <t>ヨウリョウ</t>
    </rPh>
    <rPh sb="60" eb="61">
      <t>オヨ</t>
    </rPh>
    <rPh sb="62" eb="65">
      <t>ホジョキン</t>
    </rPh>
    <rPh sb="65" eb="67">
      <t>コウフ</t>
    </rPh>
    <rPh sb="67" eb="69">
      <t>ヨウコウ</t>
    </rPh>
    <phoneticPr fontId="1"/>
  </si>
  <si>
    <t>令和元年度伊予市紅い雫・さくらひめ生産拡大支援事業実施要領及び補助金交付要綱
（県）平成31年度紅い雫・さくらひめ生産拡大支援事業実施要領及び補助金交付要綱</t>
    <rPh sb="0" eb="2">
      <t>レイワ</t>
    </rPh>
    <rPh sb="2" eb="4">
      <t>ガンネン</t>
    </rPh>
    <rPh sb="4" eb="5">
      <t>ド</t>
    </rPh>
    <rPh sb="25" eb="27">
      <t>ジッシ</t>
    </rPh>
    <rPh sb="27" eb="29">
      <t>ヨウリョウ</t>
    </rPh>
    <rPh sb="29" eb="30">
      <t>オヨ</t>
    </rPh>
    <rPh sb="40" eb="41">
      <t>ケン</t>
    </rPh>
    <rPh sb="42" eb="44">
      <t>ヘイセイ</t>
    </rPh>
    <rPh sb="46" eb="48">
      <t>ネンド</t>
    </rPh>
    <rPh sb="65" eb="67">
      <t>ジッシ</t>
    </rPh>
    <rPh sb="67" eb="69">
      <t>ヨウリョウ</t>
    </rPh>
    <rPh sb="69" eb="70">
      <t>オヨ</t>
    </rPh>
    <phoneticPr fontId="1"/>
  </si>
  <si>
    <r>
      <t xml:space="preserve">生ごみ処理機 3人
</t>
    </r>
    <r>
      <rPr>
        <sz val="10"/>
        <rFont val="BIZ UDPゴシック"/>
        <family val="3"/>
        <charset val="128"/>
      </rPr>
      <t>生ごみ処理容器</t>
    </r>
    <r>
      <rPr>
        <sz val="11"/>
        <rFont val="BIZ UDPゴシック"/>
        <family val="3"/>
        <charset val="128"/>
      </rPr>
      <t>4人</t>
    </r>
    <rPh sb="0" eb="1">
      <t>ナマ</t>
    </rPh>
    <rPh sb="3" eb="6">
      <t>ショリキ</t>
    </rPh>
    <rPh sb="8" eb="9">
      <t>ニン</t>
    </rPh>
    <rPh sb="11" eb="12">
      <t>ナマ</t>
    </rPh>
    <rPh sb="14" eb="16">
      <t>ショリ</t>
    </rPh>
    <rPh sb="16" eb="18">
      <t>ヨウキ</t>
    </rPh>
    <rPh sb="19" eb="20">
      <t>ニン</t>
    </rPh>
    <phoneticPr fontId="1"/>
  </si>
  <si>
    <t>1食当たり285円
牛乳除去食の対象者なし</t>
    <rPh sb="1" eb="2">
      <t>ショク</t>
    </rPh>
    <rPh sb="2" eb="3">
      <t>ア</t>
    </rPh>
    <rPh sb="8" eb="9">
      <t>エン</t>
    </rPh>
    <rPh sb="10" eb="12">
      <t>ギュウニュウ</t>
    </rPh>
    <rPh sb="12" eb="14">
      <t>ジョキョ</t>
    </rPh>
    <rPh sb="14" eb="15">
      <t>ショク</t>
    </rPh>
    <rPh sb="16" eb="19">
      <t>タイショウシャ</t>
    </rPh>
    <phoneticPr fontId="1"/>
  </si>
  <si>
    <t>令和元年度補助金・交付金交付一覧</t>
    <rPh sb="0" eb="2">
      <t>レイワ</t>
    </rPh>
    <rPh sb="2" eb="4">
      <t>ガンネン</t>
    </rPh>
    <rPh sb="4" eb="5">
      <t>ド</t>
    </rPh>
    <rPh sb="5" eb="8">
      <t>ホジョキン</t>
    </rPh>
    <rPh sb="9" eb="12">
      <t>コウフキン</t>
    </rPh>
    <rPh sb="12" eb="14">
      <t>コウフ</t>
    </rPh>
    <rPh sb="14" eb="16">
      <t>イチラン</t>
    </rPh>
    <phoneticPr fontId="1"/>
  </si>
  <si>
    <t>人権対策協議会補助金等</t>
    <phoneticPr fontId="1"/>
  </si>
  <si>
    <t xml:space="preserve">JRで通学する保護者
</t>
    <rPh sb="3" eb="5">
      <t>ツウガク</t>
    </rPh>
    <rPh sb="7" eb="10">
      <t>ホゴシャ</t>
    </rPh>
    <phoneticPr fontId="1"/>
  </si>
  <si>
    <t>伊予市消防団団本部及び分団本部（１０分団）</t>
    <rPh sb="0" eb="3">
      <t>イヨシ</t>
    </rPh>
    <rPh sb="3" eb="6">
      <t>ショウボウダン</t>
    </rPh>
    <rPh sb="6" eb="7">
      <t>ダン</t>
    </rPh>
    <rPh sb="7" eb="9">
      <t>ホンブ</t>
    </rPh>
    <rPh sb="9" eb="10">
      <t>オヨ</t>
    </rPh>
    <rPh sb="11" eb="13">
      <t>ブンダン</t>
    </rPh>
    <rPh sb="13" eb="15">
      <t>ホンブ</t>
    </rPh>
    <rPh sb="18" eb="20">
      <t>ブンダン</t>
    </rPh>
    <phoneticPr fontId="1"/>
  </si>
  <si>
    <t>540,000
526,000</t>
    <phoneticPr fontId="1"/>
  </si>
  <si>
    <t>学校給食地産地消推進補助金</t>
    <rPh sb="0" eb="2">
      <t>ガッコウ</t>
    </rPh>
    <rPh sb="2" eb="4">
      <t>キュウショク</t>
    </rPh>
    <rPh sb="4" eb="6">
      <t>チサン</t>
    </rPh>
    <rPh sb="6" eb="8">
      <t>チショウ</t>
    </rPh>
    <rPh sb="8" eb="10">
      <t>スイシン</t>
    </rPh>
    <rPh sb="10" eb="13">
      <t>ホジョキン</t>
    </rPh>
    <phoneticPr fontId="1"/>
  </si>
  <si>
    <t>学校給食における地産地消の推進を図ることを目的とする。</t>
    <rPh sb="0" eb="2">
      <t>ガッコウ</t>
    </rPh>
    <rPh sb="2" eb="4">
      <t>キュウショク</t>
    </rPh>
    <rPh sb="8" eb="12">
      <t>チサンチショウ</t>
    </rPh>
    <rPh sb="13" eb="15">
      <t>スイシン</t>
    </rPh>
    <rPh sb="16" eb="17">
      <t>ハカ</t>
    </rPh>
    <rPh sb="21" eb="23">
      <t>モクテキ</t>
    </rPh>
    <phoneticPr fontId="1"/>
  </si>
  <si>
    <t>伊予市学校給食センター運営委員会</t>
    <rPh sb="0" eb="3">
      <t>イヨシ</t>
    </rPh>
    <rPh sb="3" eb="5">
      <t>ガッコウ</t>
    </rPh>
    <rPh sb="5" eb="7">
      <t>キュウショク</t>
    </rPh>
    <rPh sb="11" eb="13">
      <t>ウンエイ</t>
    </rPh>
    <rPh sb="13" eb="16">
      <t>イインカイ</t>
    </rPh>
    <phoneticPr fontId="1"/>
  </si>
  <si>
    <t>伊予市学校給食センター運営委員会が行う伊予市産の学校給食用食材の購入</t>
    <rPh sb="0" eb="3">
      <t>イヨシ</t>
    </rPh>
    <rPh sb="3" eb="5">
      <t>ガッコウ</t>
    </rPh>
    <rPh sb="5" eb="7">
      <t>キュウショク</t>
    </rPh>
    <rPh sb="11" eb="13">
      <t>ウンエイ</t>
    </rPh>
    <rPh sb="13" eb="16">
      <t>イインカイ</t>
    </rPh>
    <rPh sb="17" eb="18">
      <t>オコナ</t>
    </rPh>
    <rPh sb="19" eb="22">
      <t>イヨシ</t>
    </rPh>
    <rPh sb="22" eb="23">
      <t>サン</t>
    </rPh>
    <rPh sb="24" eb="26">
      <t>ガッコウ</t>
    </rPh>
    <rPh sb="26" eb="29">
      <t>キュウショクヨウ</t>
    </rPh>
    <rPh sb="29" eb="31">
      <t>ショクザイ</t>
    </rPh>
    <rPh sb="32" eb="34">
      <t>コウニュウ</t>
    </rPh>
    <phoneticPr fontId="1"/>
  </si>
  <si>
    <t>(1)伊予市内で生産された米の購入費が県産米の購入費を上回った場合、その差額
(2)伊予市内で生産された農産物及び海産物並びにその加工品の購入</t>
    <rPh sb="3" eb="6">
      <t>イヨシ</t>
    </rPh>
    <rPh sb="6" eb="7">
      <t>ナイ</t>
    </rPh>
    <rPh sb="8" eb="10">
      <t>セイサン</t>
    </rPh>
    <rPh sb="13" eb="14">
      <t>コメ</t>
    </rPh>
    <rPh sb="15" eb="18">
      <t>コウニュウヒ</t>
    </rPh>
    <rPh sb="19" eb="20">
      <t>ケン</t>
    </rPh>
    <rPh sb="20" eb="21">
      <t>サン</t>
    </rPh>
    <rPh sb="21" eb="22">
      <t>マイ</t>
    </rPh>
    <rPh sb="23" eb="26">
      <t>コウニュウヒ</t>
    </rPh>
    <rPh sb="27" eb="29">
      <t>ウワマワ</t>
    </rPh>
    <rPh sb="31" eb="33">
      <t>バアイ</t>
    </rPh>
    <rPh sb="36" eb="38">
      <t>サガク</t>
    </rPh>
    <rPh sb="42" eb="45">
      <t>イヨシ</t>
    </rPh>
    <rPh sb="45" eb="46">
      <t>ナイ</t>
    </rPh>
    <rPh sb="47" eb="49">
      <t>セイサン</t>
    </rPh>
    <rPh sb="52" eb="55">
      <t>ノウサンブツ</t>
    </rPh>
    <rPh sb="55" eb="56">
      <t>オヨ</t>
    </rPh>
    <rPh sb="57" eb="60">
      <t>カイサンブツ</t>
    </rPh>
    <rPh sb="60" eb="61">
      <t>ナラ</t>
    </rPh>
    <rPh sb="65" eb="68">
      <t>カコウヒン</t>
    </rPh>
    <rPh sb="69" eb="71">
      <t>コウニュウ</t>
    </rPh>
    <phoneticPr fontId="1"/>
  </si>
  <si>
    <t>伊予市学校給食地産地消推進補助金交付要綱</t>
    <rPh sb="0" eb="3">
      <t>イヨシ</t>
    </rPh>
    <rPh sb="3" eb="5">
      <t>ガッコウ</t>
    </rPh>
    <rPh sb="5" eb="7">
      <t>キュウショク</t>
    </rPh>
    <rPh sb="7" eb="11">
      <t>チサンチショウ</t>
    </rPh>
    <rPh sb="11" eb="13">
      <t>スイシン</t>
    </rPh>
    <rPh sb="13" eb="16">
      <t>ホジョキン</t>
    </rPh>
    <rPh sb="16" eb="18">
      <t>コウフ</t>
    </rPh>
    <rPh sb="18" eb="20">
      <t>ヨウコウ</t>
    </rPh>
    <phoneticPr fontId="1"/>
  </si>
  <si>
    <t>学校教育課</t>
    <phoneticPr fontId="1"/>
  </si>
  <si>
    <t>職員
R１年度申請該当職員：視察研修３人</t>
    <phoneticPr fontId="1"/>
  </si>
  <si>
    <t>本市予算の範囲内</t>
    <phoneticPr fontId="1"/>
  </si>
  <si>
    <t>広報区長の資質向上と区長間の連携強化を目的とした研修会の実施</t>
    <rPh sb="19" eb="21">
      <t>モクテキ</t>
    </rPh>
    <rPh sb="24" eb="26">
      <t>ケンシュウ</t>
    </rPh>
    <rPh sb="26" eb="27">
      <t>カイ</t>
    </rPh>
    <rPh sb="28" eb="30">
      <t>ジッシ</t>
    </rPh>
    <phoneticPr fontId="2"/>
  </si>
  <si>
    <t xml:space="preserve">事業の実施に要する経費の総額以内（土地の取得及び造成、既存の施設又は設備等の修理、修繕、撤去及び解体処理、外構工事に要する費用、ソフト事業における、事業実施主体の経常的経費、他用途に転用可能な備品や消耗品の購入経費、工事を伴う施設整備等の経費、食糧費は除く。）
</t>
    <rPh sb="126" eb="127">
      <t>ノゾ</t>
    </rPh>
    <phoneticPr fontId="1"/>
  </si>
  <si>
    <t>一般財団法人自治総合センターの補助決定額（事業の種類により補助率や上限額が異なる。）</t>
    <phoneticPr fontId="1"/>
  </si>
  <si>
    <t>令和元年度科目名称</t>
    <rPh sb="0" eb="1">
      <t>レイ</t>
    </rPh>
    <rPh sb="1" eb="2">
      <t>カズ</t>
    </rPh>
    <rPh sb="2" eb="4">
      <t>ガンネン</t>
    </rPh>
    <rPh sb="4" eb="5">
      <t>ド</t>
    </rPh>
    <rPh sb="5" eb="7">
      <t>カモク</t>
    </rPh>
    <rPh sb="7" eb="9">
      <t>メイショウ</t>
    </rPh>
    <phoneticPr fontId="1"/>
  </si>
  <si>
    <t>補助対象経費の1/2（改修対象により上限額が異なる。）</t>
    <rPh sb="0" eb="2">
      <t>ホジョ</t>
    </rPh>
    <rPh sb="2" eb="4">
      <t>タイショウ</t>
    </rPh>
    <rPh sb="4" eb="6">
      <t>ケイヒ</t>
    </rPh>
    <rPh sb="11" eb="13">
      <t>カイシュウ</t>
    </rPh>
    <rPh sb="13" eb="15">
      <t>タイショウ</t>
    </rPh>
    <rPh sb="18" eb="21">
      <t>ジョウゲンガク</t>
    </rPh>
    <rPh sb="22" eb="23">
      <t>コト</t>
    </rPh>
    <phoneticPr fontId="1"/>
  </si>
  <si>
    <t>啓発資材等作成経費、啓発資料購入費、防災マップ等作成経費、訓練実施に要する材料、燃料費、訓練会場経費、訓練資料作成経費、手数料、保険料、研修会開催又は参加経費、防災用資機材（情報連絡用具、救出・救護用品、避難用具、給食・給水用具、収納庫、消火放水設備）</t>
    <phoneticPr fontId="1"/>
  </si>
  <si>
    <t>元地域おこし協力隊員1名</t>
    <rPh sb="0" eb="1">
      <t>モト</t>
    </rPh>
    <rPh sb="1" eb="3">
      <t>チイキ</t>
    </rPh>
    <rPh sb="6" eb="9">
      <t>キョウリョクタイ</t>
    </rPh>
    <rPh sb="9" eb="10">
      <t>イン</t>
    </rPh>
    <rPh sb="11" eb="12">
      <t>メイ</t>
    </rPh>
    <phoneticPr fontId="1"/>
  </si>
  <si>
    <t>各種研修会参加費、部会費、地区民協活動費　等</t>
    <rPh sb="0" eb="2">
      <t>カクシュ</t>
    </rPh>
    <rPh sb="2" eb="4">
      <t>ケンシュウ</t>
    </rPh>
    <rPh sb="4" eb="5">
      <t>カイ</t>
    </rPh>
    <rPh sb="5" eb="8">
      <t>サンカヒ</t>
    </rPh>
    <rPh sb="9" eb="10">
      <t>ブ</t>
    </rPh>
    <rPh sb="10" eb="12">
      <t>カイヒ</t>
    </rPh>
    <rPh sb="13" eb="15">
      <t>チク</t>
    </rPh>
    <rPh sb="15" eb="17">
      <t>ミンキョウ</t>
    </rPh>
    <rPh sb="17" eb="19">
      <t>カツドウ</t>
    </rPh>
    <rPh sb="19" eb="20">
      <t>ヒ</t>
    </rPh>
    <rPh sb="21" eb="22">
      <t>トウ</t>
    </rPh>
    <phoneticPr fontId="1"/>
  </si>
  <si>
    <t>「社会を明るくする運動」に係る啓発用タオル等物品購入費、県外研修に係る経費　　等</t>
    <phoneticPr fontId="1"/>
  </si>
  <si>
    <t>伊予市食生活改善推進協議会</t>
    <rPh sb="0" eb="2">
      <t>イヨ</t>
    </rPh>
    <rPh sb="2" eb="3">
      <t>シ</t>
    </rPh>
    <rPh sb="3" eb="6">
      <t>ショクセイカツ</t>
    </rPh>
    <rPh sb="6" eb="8">
      <t>カイゼン</t>
    </rPh>
    <rPh sb="8" eb="10">
      <t>スイシン</t>
    </rPh>
    <rPh sb="10" eb="13">
      <t>キョウギカイ</t>
    </rPh>
    <phoneticPr fontId="1"/>
  </si>
  <si>
    <t>食生活改善等に関する実践活動の推進と組織の育成、研修事業、調査研究</t>
    <rPh sb="0" eb="3">
      <t>ショクセイカツ</t>
    </rPh>
    <rPh sb="3" eb="5">
      <t>カイゼン</t>
    </rPh>
    <rPh sb="5" eb="6">
      <t>トウ</t>
    </rPh>
    <rPh sb="7" eb="8">
      <t>カン</t>
    </rPh>
    <rPh sb="10" eb="12">
      <t>ジッセン</t>
    </rPh>
    <rPh sb="12" eb="14">
      <t>カツドウ</t>
    </rPh>
    <rPh sb="15" eb="17">
      <t>スイシン</t>
    </rPh>
    <rPh sb="18" eb="20">
      <t>ソシキ</t>
    </rPh>
    <rPh sb="21" eb="23">
      <t>イクセイ</t>
    </rPh>
    <rPh sb="24" eb="26">
      <t>ケンシュウ</t>
    </rPh>
    <rPh sb="26" eb="28">
      <t>ジギョウ</t>
    </rPh>
    <rPh sb="29" eb="31">
      <t>チョウサ</t>
    </rPh>
    <rPh sb="31" eb="33">
      <t>ケンキュウ</t>
    </rPh>
    <phoneticPr fontId="1"/>
  </si>
  <si>
    <t>毎年度予算で定める額の範囲内とする。</t>
    <rPh sb="0" eb="3">
      <t>マイネンド</t>
    </rPh>
    <rPh sb="3" eb="5">
      <t>ヨサン</t>
    </rPh>
    <rPh sb="6" eb="7">
      <t>サダ</t>
    </rPh>
    <rPh sb="9" eb="10">
      <t>ガク</t>
    </rPh>
    <rPh sb="11" eb="14">
      <t>ハンイナイ</t>
    </rPh>
    <phoneticPr fontId="1"/>
  </si>
  <si>
    <t>保育所と連携しながら自分たちの力で地域社会に根ざしたボランティア活動を推進する地域組織が実施する事業に要する経費に対し、補助金を交付し、子どもたちの健全な育成に寄与する。</t>
    <phoneticPr fontId="1"/>
  </si>
  <si>
    <t>祖父母のつどいに係る消耗品代、研修会に係る講師料、使用料等</t>
    <phoneticPr fontId="1"/>
  </si>
  <si>
    <t>ＤＣＭダイキ伊予店、ドラッグストアｍａｃ伊予店、くすりのレデイフジ伊予店、ディスカウントドラッグコスモス伊予店、ダイレックス伊予店、ディスカウントドラッグコスモス伊予新川店、フジ伊予店、フレッシュバリュー伊予店、マルナカ伊予店、マルヨシセンター伊予店</t>
    <rPh sb="6" eb="8">
      <t>イヨ</t>
    </rPh>
    <rPh sb="8" eb="9">
      <t>テン</t>
    </rPh>
    <rPh sb="20" eb="22">
      <t>イヨ</t>
    </rPh>
    <rPh sb="22" eb="23">
      <t>テン</t>
    </rPh>
    <rPh sb="33" eb="35">
      <t>イヨ</t>
    </rPh>
    <rPh sb="35" eb="36">
      <t>テン</t>
    </rPh>
    <rPh sb="52" eb="54">
      <t>イヨ</t>
    </rPh>
    <rPh sb="54" eb="55">
      <t>テン</t>
    </rPh>
    <rPh sb="62" eb="64">
      <t>イヨ</t>
    </rPh>
    <rPh sb="64" eb="65">
      <t>テン</t>
    </rPh>
    <rPh sb="81" eb="83">
      <t>イヨ</t>
    </rPh>
    <rPh sb="83" eb="85">
      <t>シンカワ</t>
    </rPh>
    <rPh sb="85" eb="86">
      <t>テン</t>
    </rPh>
    <rPh sb="89" eb="91">
      <t>イヨ</t>
    </rPh>
    <rPh sb="91" eb="92">
      <t>テン</t>
    </rPh>
    <rPh sb="102" eb="104">
      <t>イヨ</t>
    </rPh>
    <rPh sb="104" eb="105">
      <t>テン</t>
    </rPh>
    <rPh sb="110" eb="112">
      <t>イヨ</t>
    </rPh>
    <rPh sb="112" eb="113">
      <t>テン</t>
    </rPh>
    <rPh sb="122" eb="124">
      <t>イヨ</t>
    </rPh>
    <rPh sb="124" eb="125">
      <t>テン</t>
    </rPh>
    <phoneticPr fontId="1"/>
  </si>
  <si>
    <t>①農道舗装事業
②かんがい用排水事業
③農道新設改良事業</t>
    <rPh sb="0" eb="2">
      <t>ノウドウ</t>
    </rPh>
    <rPh sb="2" eb="4">
      <t>ホソウ</t>
    </rPh>
    <rPh sb="4" eb="6">
      <t>ジギョウ</t>
    </rPh>
    <rPh sb="12" eb="13">
      <t>ヨウ</t>
    </rPh>
    <rPh sb="13" eb="15">
      <t>ハイスイ</t>
    </rPh>
    <rPh sb="15" eb="17">
      <t>ジギョウ</t>
    </rPh>
    <rPh sb="20" eb="22">
      <t>ノウドウ</t>
    </rPh>
    <rPh sb="21" eb="23">
      <t>シンセツ</t>
    </rPh>
    <rPh sb="23" eb="25">
      <t>カイリョウ</t>
    </rPh>
    <rPh sb="25" eb="27">
      <t>ジギョウ</t>
    </rPh>
    <phoneticPr fontId="1"/>
  </si>
  <si>
    <t>①121,000
②179,000
③300,000</t>
    <phoneticPr fontId="1"/>
  </si>
  <si>
    <t>①佐礼谷１広報区長
②野中広報区長
③翠Ｂ広報区長</t>
    <phoneticPr fontId="1"/>
  </si>
  <si>
    <t>道後平野土地改良区理事長</t>
    <phoneticPr fontId="1"/>
  </si>
  <si>
    <t>①稲荷環境保全協議会
②鵜崎地域資源保全会
③下吾川第１区地域保全協議会
④下三谷地域資源保全推進会
⑤宮下農地と水・環境保全活動組織
⑥高岡地区農地・水・環境保全活動協議会
⑦佐礼谷地域農地・水・環境保全会
⑧市場地域資源保全協議会
⑨重藤地区農地・水・環境保全活動協議会
⑩上吾川地域資源保全推進会
⑪上三谷地域資源保全推進会
⑫上野地域資源保全推進会
⑬森地域環境保全推進会
⑭大平立場谷奥地域資源保全会
⑮中村地域資源保全協議会
⑯日喰地区農地・水保全会
⑰八倉地域資源保全会
⑱尾崎本村地区農地・水保全管理活動組織
⑲平村地区農地・水・環境保全活動協議会
⑳本郡地域資源保全協議会</t>
    <phoneticPr fontId="1"/>
  </si>
  <si>
    <t>①稲荷環境保全協議会
②下吾川第１区地域保全協議会
③下三谷地域資源保全推進会
④宮下農地と水・環境保全活動組織
⑤高岡地区農地・水・環境保全活動協議会
⑥市場地域資源保全協議会
⑦上吾川地域資源保全推進会
⑧上三谷地域資源保全推進会
⑨上野地域資源保全推進会
⑩森地域環境保全推進会
⑪中村地域資源保全協議会
⑫八倉地域資源保全会
⑬本郡地域資源保全協議会</t>
    <phoneticPr fontId="1"/>
  </si>
  <si>
    <t>愛媛県多面的機能支払推進協議会</t>
    <phoneticPr fontId="1"/>
  </si>
  <si>
    <t>伊予椎茸生産組合</t>
    <phoneticPr fontId="1"/>
  </si>
  <si>
    <t>補助金申請時の事業実施主体の組合員数に5,000円を乗じて得た額</t>
    <phoneticPr fontId="1"/>
  </si>
  <si>
    <r>
      <t>①北山崎小学校緑の少年隊
②中山小学校緑の少年隊
③佐礼谷小学校緑の少年隊</t>
    </r>
    <r>
      <rPr>
        <sz val="11"/>
        <rFont val="Segoe UI Symbol"/>
        <family val="3"/>
      </rPr>
      <t xml:space="preserve">
</t>
    </r>
    <r>
      <rPr>
        <sz val="11"/>
        <rFont val="BIZ UDPゴシック"/>
        <family val="3"/>
        <charset val="128"/>
      </rPr>
      <t>④由並小学校緑の少年団
⑤下灘小学校緑の少年団
⑥伊予中学校緑の少年隊
⑦港南中学校みどりの少年隊
⑧双海中学校緑の少年団</t>
    </r>
    <rPh sb="66" eb="68">
      <t>ガッコウ</t>
    </rPh>
    <phoneticPr fontId="1"/>
  </si>
  <si>
    <t>①結成装備整備事業
②結成団体活動事業
③団体活動事業</t>
    <rPh sb="1" eb="3">
      <t>ケッセイ</t>
    </rPh>
    <rPh sb="3" eb="5">
      <t>ソウビ</t>
    </rPh>
    <rPh sb="5" eb="7">
      <t>セイビ</t>
    </rPh>
    <rPh sb="7" eb="9">
      <t>ジギョウ</t>
    </rPh>
    <rPh sb="11" eb="13">
      <t>ケッセイ</t>
    </rPh>
    <rPh sb="13" eb="15">
      <t>ダンタイ</t>
    </rPh>
    <rPh sb="15" eb="17">
      <t>カツドウ</t>
    </rPh>
    <rPh sb="17" eb="19">
      <t>ジギョウ</t>
    </rPh>
    <rPh sb="21" eb="23">
      <t>ダンタイ</t>
    </rPh>
    <rPh sb="23" eb="25">
      <t>カツドウ</t>
    </rPh>
    <rPh sb="25" eb="27">
      <t>ジギョウ</t>
    </rPh>
    <phoneticPr fontId="1"/>
  </si>
  <si>
    <t>①結成装備整備事業：補助率10/10　上限額120,000円
②結成団体活動事業：補助率10/10　上限額80,000円
③団体活動事業：補助率1/2　上限額40,000円</t>
    <rPh sb="10" eb="13">
      <t>ホジョリツ</t>
    </rPh>
    <rPh sb="41" eb="44">
      <t>ホジョリツ</t>
    </rPh>
    <phoneticPr fontId="1"/>
  </si>
  <si>
    <t>伊予森林組合</t>
    <phoneticPr fontId="1"/>
  </si>
  <si>
    <t>①249,000
②171,000
③212,000</t>
    <phoneticPr fontId="1"/>
  </si>
  <si>
    <t>①地域材を主要部材に体積のおおむね５０パーセント以上使用し、かつ、居住部分の延床面積が６６平方メートル以上の住宅　②市内に主たる事務所があり、かつ、建設業の許可（建築一式工事）を受けている者が建築する住宅　③在来工法（軸組工法）により建築される住宅　④申請年度中に完成が見込まれる住宅　⑤住宅完成保証制度その他の住宅完成を保証する制度を利用して建築される住宅　⑥建築基準法（昭和２５年法律第２０１号）を厳守して建築する住宅</t>
    <phoneticPr fontId="1"/>
  </si>
  <si>
    <t>市内在住建築施工者3人</t>
    <rPh sb="0" eb="2">
      <t>シナイ</t>
    </rPh>
    <rPh sb="2" eb="4">
      <t>ザイジュウ</t>
    </rPh>
    <rPh sb="4" eb="6">
      <t>ケンチク</t>
    </rPh>
    <rPh sb="6" eb="8">
      <t>セコウ</t>
    </rPh>
    <rPh sb="8" eb="9">
      <t>シャ</t>
    </rPh>
    <rPh sb="10" eb="11">
      <t>ニン</t>
    </rPh>
    <phoneticPr fontId="1"/>
  </si>
  <si>
    <t>株式会社　共栄木材</t>
    <phoneticPr fontId="1"/>
  </si>
  <si>
    <t>①木材産業の体質強化対策
・木材加工流通施設等整備（大規模・高効率タイプ・低コストタイプ）
・品目転換施設整備
・木材加工流通施設等整備・品目転換施設整備附帯事業
②木材製品等の輸出促進対策
・高度加工処理施設整備
・高度加工処理施設整備附帯事業</t>
    <rPh sb="1" eb="3">
      <t>モクザイ</t>
    </rPh>
    <rPh sb="3" eb="5">
      <t>サンギョウ</t>
    </rPh>
    <rPh sb="6" eb="8">
      <t>タイシツ</t>
    </rPh>
    <rPh sb="8" eb="10">
      <t>キョウカ</t>
    </rPh>
    <rPh sb="10" eb="12">
      <t>タイサク</t>
    </rPh>
    <rPh sb="14" eb="16">
      <t>モクザイ</t>
    </rPh>
    <rPh sb="16" eb="18">
      <t>カコウ</t>
    </rPh>
    <rPh sb="18" eb="20">
      <t>リュウツウ</t>
    </rPh>
    <rPh sb="20" eb="23">
      <t>シセツナド</t>
    </rPh>
    <rPh sb="23" eb="25">
      <t>セイビ</t>
    </rPh>
    <rPh sb="26" eb="29">
      <t>ダイキボ</t>
    </rPh>
    <rPh sb="30" eb="33">
      <t>コウコウリツ</t>
    </rPh>
    <phoneticPr fontId="1"/>
  </si>
  <si>
    <t>公益財団法人　愛媛の森林基金</t>
    <phoneticPr fontId="1"/>
  </si>
  <si>
    <t>活動支援事業
①活動推進費
②地域環境保全タイプ（里山林h全）
③地域環境保全タイプ（侵入竹除去・竹林整備）
④森林資源利用タイプ
⑤森林機能強化タイプ</t>
    <rPh sb="0" eb="2">
      <t>カツドウ</t>
    </rPh>
    <rPh sb="2" eb="4">
      <t>シエン</t>
    </rPh>
    <rPh sb="4" eb="6">
      <t>ジギョウ</t>
    </rPh>
    <rPh sb="8" eb="10">
      <t>カツドウ</t>
    </rPh>
    <rPh sb="10" eb="12">
      <t>スイシン</t>
    </rPh>
    <rPh sb="12" eb="13">
      <t>ヒ</t>
    </rPh>
    <rPh sb="15" eb="17">
      <t>チイキ</t>
    </rPh>
    <rPh sb="17" eb="19">
      <t>カンキョウ</t>
    </rPh>
    <rPh sb="19" eb="21">
      <t>ホゼン</t>
    </rPh>
    <rPh sb="25" eb="27">
      <t>サトヤマ</t>
    </rPh>
    <rPh sb="27" eb="28">
      <t>リン</t>
    </rPh>
    <rPh sb="29" eb="30">
      <t>ゼン</t>
    </rPh>
    <rPh sb="33" eb="39">
      <t>チイキカンキョウホゼン</t>
    </rPh>
    <rPh sb="56" eb="58">
      <t>シンリン</t>
    </rPh>
    <rPh sb="58" eb="60">
      <t>シゲン</t>
    </rPh>
    <rPh sb="60" eb="62">
      <t>リヨウ</t>
    </rPh>
    <rPh sb="67" eb="69">
      <t>シンリン</t>
    </rPh>
    <rPh sb="69" eb="71">
      <t>キノウ</t>
    </rPh>
    <rPh sb="71" eb="73">
      <t>キョウカ</t>
    </rPh>
    <phoneticPr fontId="1"/>
  </si>
  <si>
    <t>活動推進費：37,500円
地域環境保全タイプ：1ha当たり40,000円 地域環境保全タイプ：1ha当たり95,000円 森林資源利用タイプ：1ha当たり40,000円 森林機能強化タイプ：1ｍ当たり200円</t>
    <phoneticPr fontId="1"/>
  </si>
  <si>
    <t>大久保広報区長</t>
    <phoneticPr fontId="1"/>
  </si>
  <si>
    <t>①森林経営計画作成促進
②森林境界の明確化
③森林経営計画作成・森林の境界明確化に向けた条件整備</t>
    <rPh sb="1" eb="3">
      <t>シンリン</t>
    </rPh>
    <rPh sb="3" eb="5">
      <t>ケイエイ</t>
    </rPh>
    <rPh sb="5" eb="7">
      <t>ケイカク</t>
    </rPh>
    <rPh sb="7" eb="9">
      <t>サクセイ</t>
    </rPh>
    <rPh sb="9" eb="11">
      <t>ソクシン</t>
    </rPh>
    <rPh sb="13" eb="15">
      <t>シンリン</t>
    </rPh>
    <rPh sb="15" eb="17">
      <t>キョウカイ</t>
    </rPh>
    <rPh sb="18" eb="21">
      <t>メイカクカ</t>
    </rPh>
    <rPh sb="23" eb="29">
      <t>シンリンケイエイケイカク</t>
    </rPh>
    <rPh sb="29" eb="31">
      <t>サクセイ</t>
    </rPh>
    <rPh sb="32" eb="34">
      <t>シンリン</t>
    </rPh>
    <rPh sb="35" eb="37">
      <t>キョウカイ</t>
    </rPh>
    <rPh sb="37" eb="40">
      <t>メイカクカ</t>
    </rPh>
    <rPh sb="41" eb="42">
      <t>ム</t>
    </rPh>
    <rPh sb="44" eb="46">
      <t>ジョウケン</t>
    </rPh>
    <rPh sb="46" eb="48">
      <t>セイビ</t>
    </rPh>
    <phoneticPr fontId="1"/>
  </si>
  <si>
    <t>①愛媛県信用漁業協同組合連合会
②上灘漁業協同組合</t>
    <phoneticPr fontId="1"/>
  </si>
  <si>
    <t>下灘漁業協同組合女性部</t>
    <phoneticPr fontId="1"/>
  </si>
  <si>
    <t>①上灘青年漁業者協議会
②下灘漁業青年協議会</t>
    <phoneticPr fontId="1"/>
  </si>
  <si>
    <t>①伊予市シーフード協議会
②双海町シーフード協議会</t>
    <phoneticPr fontId="1"/>
  </si>
  <si>
    <t>伊予市双海地域の次世代を担う若い漁業者で構成する組織が、同域内において水産物の安定供給を図るため当該漁業者が実施する養殖方法、生産方法、出荷方法の研修に資することを目的とする。</t>
    <rPh sb="28" eb="29">
      <t>ドウ</t>
    </rPh>
    <phoneticPr fontId="1"/>
  </si>
  <si>
    <t>下灘漁業青年協議会</t>
    <phoneticPr fontId="1"/>
  </si>
  <si>
    <t>下灘漁業協同組合</t>
    <phoneticPr fontId="1"/>
  </si>
  <si>
    <t>①漁村開発奨励事業
②漁業技術導入事業
③漁場整備事業
④漁祭魚食普及事業
⑤海岸灯維持管理事業
⑥栽培漁業推進事業</t>
    <phoneticPr fontId="1"/>
  </si>
  <si>
    <t>①漁港施設改修事業
②施設構造物の撤去及び設置
③施設構造物購入</t>
    <phoneticPr fontId="1"/>
  </si>
  <si>
    <t>伊予漁業協同組合</t>
    <phoneticPr fontId="1"/>
  </si>
  <si>
    <t>①上灘漁業協同組合
②下灘漁業協同組合</t>
    <phoneticPr fontId="1"/>
  </si>
  <si>
    <r>
      <t xml:space="preserve">①助成対象経費の2分の１とし、景観計画区域は25万円、重点地区は各項目ごとに180万円、40万円、30万円を限度
</t>
    </r>
    <r>
      <rPr>
        <sz val="11"/>
        <rFont val="Microsoft YaHei"/>
        <family val="3"/>
        <charset val="134"/>
      </rPr>
      <t>②</t>
    </r>
    <r>
      <rPr>
        <sz val="11"/>
        <rFont val="BIZ UDPゴシック"/>
        <family val="3"/>
        <charset val="128"/>
      </rPr>
      <t>景観重要建造物等は、助成対象経費の3分の2とし、各項目ごとに360万円、80万円、60万円を限度とする。
③景観重要樹木は、助成対象経費の2分の1とし、10万円を限度とする。
（千円未満の端数は切り捨て）</t>
    </r>
    <rPh sb="155" eb="156">
      <t>キ</t>
    </rPh>
    <rPh sb="157" eb="158">
      <t>ス</t>
    </rPh>
    <phoneticPr fontId="1"/>
  </si>
  <si>
    <t>その１．耐震改修工事費のみ：補助対象経費の額で、限度額114万円。
その２．耐震改修工事費：補助対象経費の額で、限度額90万円。
耐震改修設計費：補助対象経費の３分の２以内の額で、限度額20万円。
耐震改修工事監理費：補助対象経費の３分の２以内の額で、限度額4万円。　
（補助金額1,000円未満は切り捨て）　　　　　</t>
    <rPh sb="149" eb="150">
      <t>キ</t>
    </rPh>
    <rPh sb="151" eb="152">
      <t>ス</t>
    </rPh>
    <phoneticPr fontId="1"/>
  </si>
  <si>
    <t>補助対象者が木造住宅耐震診断事務所に委託して実施する耐震診断に要する経費</t>
    <phoneticPr fontId="1"/>
  </si>
  <si>
    <t>補助対象経費の総額とし、限度額4万円。（1,000円未満の端数は切り捨て）</t>
    <phoneticPr fontId="1"/>
  </si>
  <si>
    <t>－</t>
    <phoneticPr fontId="1"/>
  </si>
  <si>
    <t>就農支援資金借受者１名</t>
    <rPh sb="0" eb="2">
      <t>シュウノウ</t>
    </rPh>
    <rPh sb="2" eb="4">
      <t>シエン</t>
    </rPh>
    <rPh sb="4" eb="6">
      <t>シキン</t>
    </rPh>
    <rPh sb="6" eb="8">
      <t>カリウケ</t>
    </rPh>
    <rPh sb="8" eb="9">
      <t>シャ</t>
    </rPh>
    <rPh sb="10" eb="11">
      <t>メイ</t>
    </rPh>
    <phoneticPr fontId="1"/>
  </si>
  <si>
    <t>市内新規就農者</t>
    <rPh sb="0" eb="2">
      <t>シナイ</t>
    </rPh>
    <rPh sb="2" eb="4">
      <t>シンキ</t>
    </rPh>
    <rPh sb="4" eb="6">
      <t>シュウノウ</t>
    </rPh>
    <rPh sb="6" eb="7">
      <t>シャ</t>
    </rPh>
    <phoneticPr fontId="1"/>
  </si>
  <si>
    <t>えひめ中央農業協同組合
代表理事理事長</t>
    <rPh sb="3" eb="5">
      <t>チュウオウ</t>
    </rPh>
    <rPh sb="5" eb="7">
      <t>ノウギョウ</t>
    </rPh>
    <rPh sb="7" eb="9">
      <t>キョウドウ</t>
    </rPh>
    <rPh sb="9" eb="11">
      <t>クミアイ</t>
    </rPh>
    <rPh sb="12" eb="14">
      <t>ダイヒョウ</t>
    </rPh>
    <rPh sb="14" eb="16">
      <t>リジ</t>
    </rPh>
    <rPh sb="16" eb="19">
      <t>リジチョウ</t>
    </rPh>
    <phoneticPr fontId="1"/>
  </si>
  <si>
    <t>伊予市認定農業者協議会会長</t>
    <rPh sb="0" eb="3">
      <t>イヨシ</t>
    </rPh>
    <rPh sb="3" eb="5">
      <t>ニンテイ</t>
    </rPh>
    <rPh sb="5" eb="8">
      <t>ノウギョウシャ</t>
    </rPh>
    <rPh sb="8" eb="11">
      <t>キョウギカイ</t>
    </rPh>
    <rPh sb="11" eb="13">
      <t>カイチョウ</t>
    </rPh>
    <phoneticPr fontId="1"/>
  </si>
  <si>
    <t>①導入者1名
②伊予市なかやまフラワーハウス　館長</t>
    <rPh sb="1" eb="3">
      <t>ドウニュウ</t>
    </rPh>
    <rPh sb="3" eb="4">
      <t>シャ</t>
    </rPh>
    <rPh sb="5" eb="6">
      <t>メイ</t>
    </rPh>
    <rPh sb="8" eb="11">
      <t>イヨシ</t>
    </rPh>
    <rPh sb="23" eb="25">
      <t>カンチョウ</t>
    </rPh>
    <phoneticPr fontId="1"/>
  </si>
  <si>
    <t>事業採択農業者1名</t>
    <rPh sb="0" eb="2">
      <t>ジギョウ</t>
    </rPh>
    <rPh sb="2" eb="4">
      <t>サイタク</t>
    </rPh>
    <rPh sb="4" eb="7">
      <t>ノウギョウシャ</t>
    </rPh>
    <rPh sb="8" eb="9">
      <t>メイ</t>
    </rPh>
    <phoneticPr fontId="1"/>
  </si>
  <si>
    <t>農業振興課</t>
    <phoneticPr fontId="1"/>
  </si>
  <si>
    <t>「ますます、いよし。ブランド」認定品支援事業費補助金</t>
    <rPh sb="15" eb="17">
      <t>ニンテイ</t>
    </rPh>
    <rPh sb="17" eb="18">
      <t>ヒン</t>
    </rPh>
    <rPh sb="18" eb="20">
      <t>シエン</t>
    </rPh>
    <rPh sb="20" eb="23">
      <t>ジギョウヒ</t>
    </rPh>
    <rPh sb="23" eb="26">
      <t>ホジョキン</t>
    </rPh>
    <phoneticPr fontId="1"/>
  </si>
  <si>
    <t>認定品の販路拡大のほか宣伝費等を支援することで、認定事業の認知度向上を図るため</t>
  </si>
  <si>
    <t>①阿川食品
②オカベ
③宮野そば製粉製麺所
④佐礼谷農産加工組合
⑤三好食品
⑥篠崎ベーカリー</t>
    <rPh sb="1" eb="3">
      <t>アガワ</t>
    </rPh>
    <rPh sb="3" eb="5">
      <t>ショクヒン</t>
    </rPh>
    <rPh sb="12" eb="14">
      <t>ミヤノ</t>
    </rPh>
    <rPh sb="16" eb="18">
      <t>セイフン</t>
    </rPh>
    <rPh sb="18" eb="21">
      <t>セイメンジョ</t>
    </rPh>
    <rPh sb="23" eb="26">
      <t>サレダニ</t>
    </rPh>
    <rPh sb="26" eb="28">
      <t>ノウサン</t>
    </rPh>
    <rPh sb="28" eb="30">
      <t>カコウ</t>
    </rPh>
    <rPh sb="30" eb="32">
      <t>クミアイ</t>
    </rPh>
    <rPh sb="34" eb="36">
      <t>ミヨシ</t>
    </rPh>
    <rPh sb="36" eb="38">
      <t>ショクヒン</t>
    </rPh>
    <rPh sb="40" eb="42">
      <t>シノザキ</t>
    </rPh>
    <phoneticPr fontId="1"/>
  </si>
  <si>
    <t>①100,000
②100,000
③100,000
④70,000
⑤66,000
⑥100,000</t>
    <phoneticPr fontId="1"/>
  </si>
  <si>
    <t>「ますます、いよし。ブランド」認定品支援事業費補助金交付要綱</t>
  </si>
  <si>
    <t>販路拡大に要する経費、商品包装改良に要する経費、情報発信に要する経費、ブランド力向上に要する経費</t>
  </si>
  <si>
    <t>補助対象経費の２分の１以内（補助金上限１０万円）</t>
  </si>
  <si>
    <t>経済雇用戦略課</t>
    <phoneticPr fontId="1"/>
  </si>
  <si>
    <t>①佐々木真
②中予建設
③福住雅州
④ミート伊藤</t>
    <rPh sb="1" eb="4">
      <t>ササキ</t>
    </rPh>
    <rPh sb="4" eb="5">
      <t>マコト</t>
    </rPh>
    <rPh sb="7" eb="9">
      <t>チュウヨ</t>
    </rPh>
    <rPh sb="9" eb="11">
      <t>ケンセツ</t>
    </rPh>
    <rPh sb="13" eb="15">
      <t>フクズミ</t>
    </rPh>
    <rPh sb="15" eb="16">
      <t>ミヤビ</t>
    </rPh>
    <rPh sb="16" eb="17">
      <t>シュウ</t>
    </rPh>
    <rPh sb="22" eb="24">
      <t>イトウ</t>
    </rPh>
    <phoneticPr fontId="1"/>
  </si>
  <si>
    <t>①10,607
②127,494
③127,494
④50,722</t>
    <phoneticPr fontId="1"/>
  </si>
  <si>
    <t>愛媛県信用保証協会</t>
    <rPh sb="0" eb="3">
      <t>エヒメケン</t>
    </rPh>
    <rPh sb="3" eb="5">
      <t>シンヨウ</t>
    </rPh>
    <rPh sb="5" eb="7">
      <t>ホショウ</t>
    </rPh>
    <rPh sb="7" eb="9">
      <t>キョウカイ</t>
    </rPh>
    <phoneticPr fontId="1"/>
  </si>
  <si>
    <t>①伊予商工会議所
②双海中山商工会</t>
    <rPh sb="1" eb="3">
      <t>イヨ</t>
    </rPh>
    <rPh sb="3" eb="5">
      <t>ショウコウ</t>
    </rPh>
    <rPh sb="5" eb="8">
      <t>カイギショ</t>
    </rPh>
    <rPh sb="10" eb="12">
      <t>フタミ</t>
    </rPh>
    <rPh sb="12" eb="14">
      <t>ナカヤマ</t>
    </rPh>
    <rPh sb="14" eb="17">
      <t>ショウコウカイ</t>
    </rPh>
    <phoneticPr fontId="1"/>
  </si>
  <si>
    <t>①4,293,076
②800,421</t>
    <phoneticPr fontId="1"/>
  </si>
  <si>
    <t>①伊予商工会議所
②伊予市商業協同組合</t>
    <rPh sb="1" eb="3">
      <t>イヨ</t>
    </rPh>
    <rPh sb="3" eb="5">
      <t>ショウコウ</t>
    </rPh>
    <rPh sb="5" eb="8">
      <t>カイギショ</t>
    </rPh>
    <rPh sb="10" eb="13">
      <t>イヨシ</t>
    </rPh>
    <rPh sb="13" eb="15">
      <t>ショウギョウ</t>
    </rPh>
    <rPh sb="15" eb="17">
      <t>キョウドウ</t>
    </rPh>
    <rPh sb="17" eb="19">
      <t>クミアイ</t>
    </rPh>
    <phoneticPr fontId="1"/>
  </si>
  <si>
    <t>①7,010,000
②4,270,000</t>
    <phoneticPr fontId="1"/>
  </si>
  <si>
    <t>双海中山商工会</t>
    <rPh sb="0" eb="2">
      <t>フタミ</t>
    </rPh>
    <rPh sb="2" eb="4">
      <t>ナカヤマ</t>
    </rPh>
    <rPh sb="4" eb="7">
      <t>ショウコウカイ</t>
    </rPh>
    <phoneticPr fontId="1"/>
  </si>
  <si>
    <t>①469,073
②180,000</t>
    <phoneticPr fontId="1"/>
  </si>
  <si>
    <t>伊予市観光協会</t>
    <rPh sb="0" eb="3">
      <t>イヨシ</t>
    </rPh>
    <rPh sb="3" eb="5">
      <t>カンコウ</t>
    </rPh>
    <rPh sb="5" eb="7">
      <t>キョウカイ</t>
    </rPh>
    <phoneticPr fontId="1"/>
  </si>
  <si>
    <t>伊予市花まつり推進委員会</t>
    <rPh sb="0" eb="3">
      <t>イヨシ</t>
    </rPh>
    <rPh sb="3" eb="4">
      <t>ハナ</t>
    </rPh>
    <rPh sb="7" eb="9">
      <t>スイシン</t>
    </rPh>
    <rPh sb="9" eb="12">
      <t>イインカイ</t>
    </rPh>
    <phoneticPr fontId="1"/>
  </si>
  <si>
    <t>伊予市トライアスロン大会inふたみ実行委員会</t>
    <rPh sb="10" eb="12">
      <t>タイカイ</t>
    </rPh>
    <rPh sb="17" eb="19">
      <t>ジッコウ</t>
    </rPh>
    <rPh sb="19" eb="22">
      <t>イインカイ</t>
    </rPh>
    <phoneticPr fontId="1"/>
  </si>
  <si>
    <t>①双海町翠地区ほたる保存会
②伊予中山ホタル保存会</t>
    <rPh sb="1" eb="4">
      <t>フタミチョウ</t>
    </rPh>
    <rPh sb="4" eb="5">
      <t>ミドリ</t>
    </rPh>
    <rPh sb="5" eb="7">
      <t>チク</t>
    </rPh>
    <rPh sb="10" eb="12">
      <t>ホゾン</t>
    </rPh>
    <rPh sb="12" eb="13">
      <t>カイ</t>
    </rPh>
    <rPh sb="15" eb="17">
      <t>イヨ</t>
    </rPh>
    <rPh sb="17" eb="19">
      <t>ナカヤマ</t>
    </rPh>
    <rPh sb="22" eb="24">
      <t>ホゾン</t>
    </rPh>
    <rPh sb="24" eb="25">
      <t>カイ</t>
    </rPh>
    <phoneticPr fontId="1"/>
  </si>
  <si>
    <t>①80,000
②80,000</t>
    <phoneticPr fontId="1"/>
  </si>
  <si>
    <t>伊予市観光ボランティアガイドふるさと案内人の会</t>
    <rPh sb="0" eb="3">
      <t>イヨシ</t>
    </rPh>
    <rPh sb="3" eb="5">
      <t>カンコウ</t>
    </rPh>
    <rPh sb="18" eb="21">
      <t>アンナイニン</t>
    </rPh>
    <rPh sb="22" eb="23">
      <t>カイ</t>
    </rPh>
    <phoneticPr fontId="1"/>
  </si>
  <si>
    <t>伊予市商業協同組合</t>
    <rPh sb="0" eb="3">
      <t>イヨシ</t>
    </rPh>
    <rPh sb="3" eb="5">
      <t>ショウギョウ</t>
    </rPh>
    <rPh sb="5" eb="7">
      <t>キョウドウ</t>
    </rPh>
    <rPh sb="7" eb="9">
      <t>クミアイ</t>
    </rPh>
    <phoneticPr fontId="1"/>
  </si>
  <si>
    <t>伊予商工会議所</t>
    <rPh sb="0" eb="2">
      <t>イヨ</t>
    </rPh>
    <rPh sb="2" eb="4">
      <t>ショウコウ</t>
    </rPh>
    <rPh sb="4" eb="7">
      <t>カイギショ</t>
    </rPh>
    <phoneticPr fontId="1"/>
  </si>
  <si>
    <t>補助金の額は、予算の範囲内で簡易水道事業が統合された上水道事業において、統合前の課に水道事業に係る建設改良のために発行された企業債の利子償還金の額を交付する。（29、30年度は利子償還金の100％を補助金交付、31年度は1/2を補助金交付）</t>
    <phoneticPr fontId="1"/>
  </si>
  <si>
    <t>伊予市プレミアム付き商品券換金事業費補助金</t>
    <rPh sb="0" eb="2">
      <t>イヨ</t>
    </rPh>
    <rPh sb="2" eb="3">
      <t>シ</t>
    </rPh>
    <rPh sb="8" eb="9">
      <t>ツ</t>
    </rPh>
    <rPh sb="10" eb="13">
      <t>ショウヒンケン</t>
    </rPh>
    <rPh sb="13" eb="15">
      <t>カンキン</t>
    </rPh>
    <rPh sb="15" eb="17">
      <t>ジギョウ</t>
    </rPh>
    <rPh sb="17" eb="18">
      <t>ヒ</t>
    </rPh>
    <rPh sb="18" eb="21">
      <t>ホジョキン</t>
    </rPh>
    <phoneticPr fontId="1"/>
  </si>
  <si>
    <t>消費税率の引き上げによる低所得者及び子育て世代の消費に与える影響を緩和するとともに、地域における消費を喚起し、下支えするため</t>
    <rPh sb="0" eb="3">
      <t>ショウヒゼイ</t>
    </rPh>
    <rPh sb="3" eb="4">
      <t>リツ</t>
    </rPh>
    <rPh sb="5" eb="6">
      <t>ヒ</t>
    </rPh>
    <rPh sb="7" eb="8">
      <t>ア</t>
    </rPh>
    <rPh sb="12" eb="16">
      <t>テイショトクシャ</t>
    </rPh>
    <rPh sb="16" eb="17">
      <t>オヨ</t>
    </rPh>
    <rPh sb="18" eb="20">
      <t>コソダ</t>
    </rPh>
    <rPh sb="21" eb="23">
      <t>セダイ</t>
    </rPh>
    <rPh sb="24" eb="26">
      <t>ショウヒ</t>
    </rPh>
    <rPh sb="27" eb="28">
      <t>アタ</t>
    </rPh>
    <rPh sb="30" eb="32">
      <t>エイキョウ</t>
    </rPh>
    <rPh sb="33" eb="35">
      <t>カンワ</t>
    </rPh>
    <rPh sb="42" eb="44">
      <t>チイキ</t>
    </rPh>
    <rPh sb="48" eb="50">
      <t>ショウヒ</t>
    </rPh>
    <rPh sb="51" eb="53">
      <t>カンキ</t>
    </rPh>
    <rPh sb="55" eb="57">
      <t>シタザサ</t>
    </rPh>
    <phoneticPr fontId="1"/>
  </si>
  <si>
    <t>伊予市プレミアム付商品券事業実行委員会</t>
    <rPh sb="0" eb="3">
      <t>イヨシ</t>
    </rPh>
    <rPh sb="8" eb="9">
      <t>ツ</t>
    </rPh>
    <rPh sb="9" eb="12">
      <t>ショウヒンケン</t>
    </rPh>
    <rPh sb="12" eb="14">
      <t>ジギョウ</t>
    </rPh>
    <rPh sb="14" eb="16">
      <t>ジッコウ</t>
    </rPh>
    <rPh sb="16" eb="19">
      <t>イインカイ</t>
    </rPh>
    <phoneticPr fontId="1"/>
  </si>
  <si>
    <t>伊予市プレミアム付商品券換金事業費補助金交付要綱</t>
    <phoneticPr fontId="1"/>
  </si>
  <si>
    <t>低所得者及び子育て世帯に対するプレミアム付商品券の販売及び取扱店舗への換金</t>
    <rPh sb="0" eb="4">
      <t>テイショトクシャ</t>
    </rPh>
    <rPh sb="4" eb="5">
      <t>オヨ</t>
    </rPh>
    <rPh sb="6" eb="8">
      <t>コソダ</t>
    </rPh>
    <rPh sb="9" eb="11">
      <t>セタイ</t>
    </rPh>
    <rPh sb="12" eb="13">
      <t>タイ</t>
    </rPh>
    <rPh sb="20" eb="21">
      <t>ツ</t>
    </rPh>
    <rPh sb="21" eb="24">
      <t>ショウヒンケン</t>
    </rPh>
    <rPh sb="25" eb="27">
      <t>ハンバイ</t>
    </rPh>
    <rPh sb="27" eb="28">
      <t>オヨ</t>
    </rPh>
    <rPh sb="29" eb="31">
      <t>トリアツカイ</t>
    </rPh>
    <rPh sb="31" eb="33">
      <t>テンポ</t>
    </rPh>
    <rPh sb="35" eb="37">
      <t>カンキン</t>
    </rPh>
    <phoneticPr fontId="1"/>
  </si>
  <si>
    <t>国が定める定率補助（20％）</t>
    <rPh sb="0" eb="1">
      <t>クニ</t>
    </rPh>
    <rPh sb="2" eb="3">
      <t>サダ</t>
    </rPh>
    <rPh sb="5" eb="7">
      <t>テイリツ</t>
    </rPh>
    <rPh sb="7" eb="9">
      <t>ホジョ</t>
    </rPh>
    <phoneticPr fontId="1"/>
  </si>
  <si>
    <t>中学校　４校</t>
    <rPh sb="0" eb="3">
      <t>チュウガッコウ</t>
    </rPh>
    <rPh sb="5" eb="6">
      <t>コウ</t>
    </rPh>
    <phoneticPr fontId="1"/>
  </si>
  <si>
    <t>各中学校申請者１００人</t>
    <rPh sb="0" eb="1">
      <t>カク</t>
    </rPh>
    <rPh sb="1" eb="4">
      <t>チュウガッコウ</t>
    </rPh>
    <rPh sb="4" eb="7">
      <t>シンセイシャ</t>
    </rPh>
    <rPh sb="10" eb="11">
      <t>ニン</t>
    </rPh>
    <phoneticPr fontId="1"/>
  </si>
  <si>
    <t>事業の実施に要する経費又は国費及び県費の対象となった補助残額とし、補助金の額は、補助対象経費に次の割合を乗じて得た額の合計額を限度とする。⑴　５００万円以下の場合は２分の１以内⑵　５００万円を超える場合は、⑴に５００万円を超えた額の３分の１以内の額を加算した額。ただし、４５０万円を補助限度額とする。</t>
    <phoneticPr fontId="1"/>
  </si>
  <si>
    <t>宗教法人　伊豫岡八幡神社</t>
    <rPh sb="0" eb="2">
      <t>シュウキョウ</t>
    </rPh>
    <rPh sb="2" eb="4">
      <t>ホウジン</t>
    </rPh>
    <rPh sb="5" eb="8">
      <t>イヨオカ</t>
    </rPh>
    <rPh sb="8" eb="10">
      <t>ハチマン</t>
    </rPh>
    <rPh sb="10" eb="12">
      <t>ジンジャ</t>
    </rPh>
    <phoneticPr fontId="1"/>
  </si>
  <si>
    <t>80,000
80,000
80,000
80,000
80,000
80,000</t>
    <phoneticPr fontId="1"/>
  </si>
  <si>
    <t>25,600
25,600
25,600
25,600
25,600
25,600
25,600
25,600
25,600
85,500
85,500
57,700
57,700
34,600
34,600
34,600
34,600
85,500</t>
    <phoneticPr fontId="1"/>
  </si>
  <si>
    <t>説明</t>
    <rPh sb="0" eb="2">
      <t>セツメイ</t>
    </rPh>
    <phoneticPr fontId="1"/>
  </si>
  <si>
    <t>農業・林業・水産業振興に関するもの</t>
    <rPh sb="0" eb="2">
      <t>ノウギョウ</t>
    </rPh>
    <rPh sb="3" eb="5">
      <t>リンギョウ</t>
    </rPh>
    <rPh sb="6" eb="9">
      <t>スイサンギョウ</t>
    </rPh>
    <rPh sb="9" eb="11">
      <t>シンコウ</t>
    </rPh>
    <rPh sb="12" eb="13">
      <t>カン</t>
    </rPh>
    <phoneticPr fontId="1"/>
  </si>
  <si>
    <t>商工業振興・観光に関するもの</t>
    <rPh sb="0" eb="3">
      <t>ショウコウギョウ</t>
    </rPh>
    <rPh sb="3" eb="5">
      <t>シンコウ</t>
    </rPh>
    <rPh sb="6" eb="8">
      <t>カンコウ</t>
    </rPh>
    <rPh sb="9" eb="10">
      <t>カン</t>
    </rPh>
    <phoneticPr fontId="1"/>
  </si>
  <si>
    <t>道路や公園に関するもの</t>
    <rPh sb="0" eb="2">
      <t>ドウロ</t>
    </rPh>
    <rPh sb="3" eb="5">
      <t>コウエン</t>
    </rPh>
    <rPh sb="6" eb="7">
      <t>カン</t>
    </rPh>
    <phoneticPr fontId="1"/>
  </si>
  <si>
    <t>消防・防災事業に関するもの</t>
    <rPh sb="0" eb="2">
      <t>ショウボウ</t>
    </rPh>
    <rPh sb="3" eb="5">
      <t>ボウサイ</t>
    </rPh>
    <rPh sb="5" eb="7">
      <t>ジギョウ</t>
    </rPh>
    <rPh sb="8" eb="9">
      <t>カン</t>
    </rPh>
    <phoneticPr fontId="1"/>
  </si>
  <si>
    <t>保健・衛生に関するもの</t>
    <rPh sb="0" eb="2">
      <t>ホケン</t>
    </rPh>
    <rPh sb="3" eb="5">
      <t>エイセイ</t>
    </rPh>
    <rPh sb="6" eb="7">
      <t>カン</t>
    </rPh>
    <phoneticPr fontId="1"/>
  </si>
  <si>
    <t>まちづくりやコミュニティ、人事に関するもの</t>
    <rPh sb="13" eb="15">
      <t>ジンジ</t>
    </rPh>
    <rPh sb="16" eb="17">
      <t>カン</t>
    </rPh>
    <phoneticPr fontId="1"/>
  </si>
  <si>
    <t>議会活動に関するもの</t>
    <rPh sb="0" eb="2">
      <t>ギカイ</t>
    </rPh>
    <rPh sb="2" eb="4">
      <t>カツドウ</t>
    </rPh>
    <rPh sb="5" eb="6">
      <t>カン</t>
    </rPh>
    <phoneticPr fontId="1"/>
  </si>
  <si>
    <t>福祉に関するもの</t>
    <rPh sb="0" eb="2">
      <t>フクシ</t>
    </rPh>
    <rPh sb="3" eb="4">
      <t>カン</t>
    </rPh>
    <phoneticPr fontId="1"/>
  </si>
  <si>
    <t>学校教育・生涯学習・スポーツ振興に関するもの</t>
    <rPh sb="0" eb="2">
      <t>ガッコウ</t>
    </rPh>
    <rPh sb="2" eb="4">
      <t>キョウイク</t>
    </rPh>
    <rPh sb="5" eb="7">
      <t>ショウガイ</t>
    </rPh>
    <rPh sb="7" eb="9">
      <t>ガクシュウ</t>
    </rPh>
    <rPh sb="14" eb="16">
      <t>シンコウ</t>
    </rPh>
    <rPh sb="17" eb="18">
      <t>カン</t>
    </rPh>
    <phoneticPr fontId="1"/>
  </si>
  <si>
    <t>補助
事業数</t>
    <rPh sb="0" eb="2">
      <t>ホジョ</t>
    </rPh>
    <rPh sb="3" eb="5">
      <t>ジギョウ</t>
    </rPh>
    <rPh sb="5" eb="6">
      <t>スウ</t>
    </rPh>
    <phoneticPr fontId="1"/>
  </si>
  <si>
    <t>令和元年
予算額</t>
    <rPh sb="0" eb="2">
      <t>レイワ</t>
    </rPh>
    <rPh sb="2" eb="4">
      <t>ガンネン</t>
    </rPh>
    <rPh sb="5" eb="7">
      <t>ヨサン</t>
    </rPh>
    <rPh sb="7" eb="8">
      <t>ガク</t>
    </rPh>
    <phoneticPr fontId="1"/>
  </si>
  <si>
    <t>令和元年
決算額</t>
    <rPh sb="0" eb="2">
      <t>レイワ</t>
    </rPh>
    <rPh sb="2" eb="4">
      <t>ガンネン</t>
    </rPh>
    <rPh sb="5" eb="7">
      <t>ケッサン</t>
    </rPh>
    <rPh sb="7" eb="8">
      <t>ガク</t>
    </rPh>
    <phoneticPr fontId="1"/>
  </si>
  <si>
    <t>（単位：千円）</t>
    <rPh sb="1" eb="3">
      <t>タンイ</t>
    </rPh>
    <rPh sb="4" eb="6">
      <t>センエン</t>
    </rPh>
    <phoneticPr fontId="1"/>
  </si>
  <si>
    <t>合計</t>
    <rPh sb="0" eb="2">
      <t>ゴウケイ</t>
    </rPh>
    <phoneticPr fontId="1"/>
  </si>
  <si>
    <t>歳出
（目的別）</t>
    <rPh sb="0" eb="2">
      <t>サイシュツ</t>
    </rPh>
    <rPh sb="4" eb="6">
      <t>モクテキ</t>
    </rPh>
    <rPh sb="6" eb="7">
      <t>ベツ</t>
    </rPh>
    <phoneticPr fontId="1"/>
  </si>
  <si>
    <t>政務活動費交付対象者</t>
    <rPh sb="0" eb="2">
      <t>セイム</t>
    </rPh>
    <rPh sb="2" eb="4">
      <t>カツドウ</t>
    </rPh>
    <rPh sb="4" eb="5">
      <t>ヒ</t>
    </rPh>
    <rPh sb="5" eb="7">
      <t>コウフ</t>
    </rPh>
    <rPh sb="7" eb="9">
      <t>タイショウ</t>
    </rPh>
    <rPh sb="9" eb="10">
      <t>シャ</t>
    </rPh>
    <phoneticPr fontId="1"/>
  </si>
  <si>
    <t>19人</t>
    <rPh sb="2" eb="3">
      <t>ニン</t>
    </rPh>
    <phoneticPr fontId="1"/>
  </si>
  <si>
    <t>件数（人・件）</t>
    <rPh sb="0" eb="2">
      <t>ケンスウ</t>
    </rPh>
    <rPh sb="3" eb="4">
      <t>ニン</t>
    </rPh>
    <rPh sb="5" eb="6">
      <t>ケン</t>
    </rPh>
    <phoneticPr fontId="1"/>
  </si>
  <si>
    <t>７支部</t>
    <rPh sb="1" eb="3">
      <t>シブ</t>
    </rPh>
    <phoneticPr fontId="1"/>
  </si>
  <si>
    <t>伊予交通安全協会支部</t>
    <rPh sb="0" eb="2">
      <t>イヨ</t>
    </rPh>
    <rPh sb="2" eb="4">
      <t>コウツウ</t>
    </rPh>
    <rPh sb="4" eb="6">
      <t>アンゼン</t>
    </rPh>
    <rPh sb="6" eb="8">
      <t>キョウカイ</t>
    </rPh>
    <rPh sb="8" eb="10">
      <t>シブ</t>
    </rPh>
    <phoneticPr fontId="1"/>
  </si>
  <si>
    <t>団本部１件
各分団１０件</t>
    <rPh sb="0" eb="1">
      <t>ダン</t>
    </rPh>
    <rPh sb="1" eb="3">
      <t>ホンブ</t>
    </rPh>
    <rPh sb="4" eb="5">
      <t>ケン</t>
    </rPh>
    <rPh sb="6" eb="9">
      <t>カクブンダン</t>
    </rPh>
    <rPh sb="11" eb="12">
      <t>ケン</t>
    </rPh>
    <phoneticPr fontId="1"/>
  </si>
  <si>
    <t>6件</t>
    <rPh sb="1" eb="2">
      <t>ケン</t>
    </rPh>
    <phoneticPr fontId="1"/>
  </si>
  <si>
    <t>888,000
186,075</t>
    <phoneticPr fontId="1"/>
  </si>
  <si>
    <t>個人13人</t>
    <rPh sb="0" eb="2">
      <t>コジン</t>
    </rPh>
    <rPh sb="4" eb="5">
      <t>ニン</t>
    </rPh>
    <phoneticPr fontId="1"/>
  </si>
  <si>
    <t>6,451枚</t>
    <rPh sb="5" eb="6">
      <t>マイ</t>
    </rPh>
    <phoneticPr fontId="1"/>
  </si>
  <si>
    <t>伊予市鳥獣害防止総合対策協議会（伊予地区猟友会7団体、狩猟免許取得者）
えひめ中央農業協同組合　代表理事理事長</t>
    <rPh sb="0" eb="3">
      <t>イヨシ</t>
    </rPh>
    <rPh sb="3" eb="5">
      <t>チョウジュウ</t>
    </rPh>
    <rPh sb="5" eb="6">
      <t>ガイ</t>
    </rPh>
    <rPh sb="6" eb="8">
      <t>ボウシ</t>
    </rPh>
    <rPh sb="8" eb="10">
      <t>ソウゴウ</t>
    </rPh>
    <rPh sb="10" eb="12">
      <t>タイサク</t>
    </rPh>
    <rPh sb="12" eb="14">
      <t>キョウギ</t>
    </rPh>
    <rPh sb="14" eb="15">
      <t>カイ</t>
    </rPh>
    <rPh sb="16" eb="18">
      <t>イヨ</t>
    </rPh>
    <rPh sb="18" eb="20">
      <t>チク</t>
    </rPh>
    <rPh sb="20" eb="23">
      <t>リョウユウカイ</t>
    </rPh>
    <rPh sb="24" eb="26">
      <t>ダンタイ</t>
    </rPh>
    <rPh sb="27" eb="29">
      <t>シュリョウ</t>
    </rPh>
    <rPh sb="29" eb="31">
      <t>メンキョ</t>
    </rPh>
    <rPh sb="31" eb="33">
      <t>シュトク</t>
    </rPh>
    <rPh sb="33" eb="34">
      <t>シャ</t>
    </rPh>
    <rPh sb="39" eb="41">
      <t>チュウオウ</t>
    </rPh>
    <rPh sb="41" eb="43">
      <t>ノウギョウ</t>
    </rPh>
    <rPh sb="43" eb="45">
      <t>キョウドウ</t>
    </rPh>
    <rPh sb="45" eb="47">
      <t>クミアイ</t>
    </rPh>
    <rPh sb="48" eb="50">
      <t>ダイヒョウ</t>
    </rPh>
    <rPh sb="50" eb="52">
      <t>リジ</t>
    </rPh>
    <rPh sb="52" eb="55">
      <t>リジチョウ</t>
    </rPh>
    <phoneticPr fontId="1"/>
  </si>
  <si>
    <t>7,270,940
3,823,000</t>
    <phoneticPr fontId="1"/>
  </si>
  <si>
    <t>258,000
128,172</t>
    <phoneticPr fontId="1"/>
  </si>
  <si>
    <t>伊予市農業再生協議会　会長</t>
    <rPh sb="0" eb="3">
      <t>イヨシ</t>
    </rPh>
    <rPh sb="3" eb="5">
      <t>ノウギョウ</t>
    </rPh>
    <rPh sb="5" eb="7">
      <t>サイセイ</t>
    </rPh>
    <rPh sb="7" eb="10">
      <t>キョウギカイ</t>
    </rPh>
    <rPh sb="11" eb="13">
      <t>カイチョウ</t>
    </rPh>
    <phoneticPr fontId="1"/>
  </si>
  <si>
    <t>広報区長</t>
    <rPh sb="0" eb="2">
      <t>コウホウ</t>
    </rPh>
    <rPh sb="2" eb="4">
      <t>クチョウ</t>
    </rPh>
    <phoneticPr fontId="1"/>
  </si>
  <si>
    <t>3団体</t>
    <rPh sb="1" eb="3">
      <t>ダンタイ</t>
    </rPh>
    <phoneticPr fontId="1"/>
  </si>
  <si>
    <t>愛媛県多面的機能支払推進協議会会長</t>
    <rPh sb="15" eb="17">
      <t>カイチョウ</t>
    </rPh>
    <phoneticPr fontId="1"/>
  </si>
  <si>
    <t>20団体</t>
    <rPh sb="2" eb="4">
      <t>ダンタイ</t>
    </rPh>
    <phoneticPr fontId="1"/>
  </si>
  <si>
    <t>13団体</t>
    <rPh sb="2" eb="4">
      <t>ダンタイ</t>
    </rPh>
    <phoneticPr fontId="1"/>
  </si>
  <si>
    <t>地域資源保全推進会ほか</t>
    <phoneticPr fontId="1"/>
  </si>
  <si>
    <t>地域資源保全協議会ほか</t>
    <rPh sb="0" eb="2">
      <t>チイキ</t>
    </rPh>
    <rPh sb="2" eb="4">
      <t>シゲン</t>
    </rPh>
    <rPh sb="4" eb="6">
      <t>ホゼン</t>
    </rPh>
    <rPh sb="6" eb="9">
      <t>キョウギカイ</t>
    </rPh>
    <phoneticPr fontId="1"/>
  </si>
  <si>
    <t>小学校緑の少年隊
中学校緑の少年隊</t>
    <rPh sb="0" eb="3">
      <t>ショウガッコウ</t>
    </rPh>
    <rPh sb="3" eb="4">
      <t>ミドリ</t>
    </rPh>
    <rPh sb="5" eb="8">
      <t>ショウネンタイ</t>
    </rPh>
    <rPh sb="9" eb="12">
      <t>チュウガッコウ</t>
    </rPh>
    <rPh sb="12" eb="13">
      <t>ミドリ</t>
    </rPh>
    <rPh sb="14" eb="17">
      <t>ショウネンタイ</t>
    </rPh>
    <phoneticPr fontId="1"/>
  </si>
  <si>
    <t>8団体</t>
    <rPh sb="1" eb="3">
      <t>ダンタイ</t>
    </rPh>
    <phoneticPr fontId="1"/>
  </si>
  <si>
    <t>市内在住建築施工者（個人）</t>
    <rPh sb="0" eb="2">
      <t>シナイ</t>
    </rPh>
    <rPh sb="2" eb="4">
      <t>ザイジュウ</t>
    </rPh>
    <rPh sb="4" eb="6">
      <t>ケンチク</t>
    </rPh>
    <rPh sb="6" eb="8">
      <t>セコウ</t>
    </rPh>
    <rPh sb="8" eb="9">
      <t>シャ</t>
    </rPh>
    <rPh sb="10" eb="12">
      <t>コジン</t>
    </rPh>
    <phoneticPr fontId="1"/>
  </si>
  <si>
    <t>3人</t>
    <rPh sb="1" eb="2">
      <t>ニン</t>
    </rPh>
    <phoneticPr fontId="1"/>
  </si>
  <si>
    <t>伊予地区猟友会</t>
    <rPh sb="0" eb="2">
      <t>イヨ</t>
    </rPh>
    <rPh sb="2" eb="4">
      <t>チク</t>
    </rPh>
    <rPh sb="4" eb="7">
      <t>リョウユウカイ</t>
    </rPh>
    <phoneticPr fontId="1"/>
  </si>
  <si>
    <t>7団体</t>
    <phoneticPr fontId="1"/>
  </si>
  <si>
    <t>愛媛県信用漁業協同組合連合会
上灘漁業協同組合</t>
    <phoneticPr fontId="1"/>
  </si>
  <si>
    <t>37,477
30,451</t>
    <phoneticPr fontId="1"/>
  </si>
  <si>
    <t>上灘青年漁業者協議会
下灘漁業青年協議会</t>
    <phoneticPr fontId="1"/>
  </si>
  <si>
    <t>伊予市シーフード協議会
双海町シーフード協議会</t>
    <phoneticPr fontId="1"/>
  </si>
  <si>
    <t>180,000
180,000</t>
    <phoneticPr fontId="1"/>
  </si>
  <si>
    <t>135,000
225,000</t>
    <phoneticPr fontId="1"/>
  </si>
  <si>
    <t>上灘漁業協同組合
下灘漁業協同組合</t>
    <phoneticPr fontId="1"/>
  </si>
  <si>
    <t>128,000
144,000</t>
    <phoneticPr fontId="1"/>
  </si>
  <si>
    <t>伊予商工会議所
双海中山商工会</t>
    <rPh sb="0" eb="2">
      <t>イヨ</t>
    </rPh>
    <rPh sb="2" eb="4">
      <t>ショウコウ</t>
    </rPh>
    <rPh sb="4" eb="7">
      <t>カイギショ</t>
    </rPh>
    <rPh sb="8" eb="10">
      <t>フタミ</t>
    </rPh>
    <rPh sb="10" eb="12">
      <t>ナカヤマ</t>
    </rPh>
    <rPh sb="12" eb="15">
      <t>ショウコウカイ</t>
    </rPh>
    <phoneticPr fontId="1"/>
  </si>
  <si>
    <t>4,293,076
800,421</t>
    <phoneticPr fontId="1"/>
  </si>
  <si>
    <t>伊予商工会議所
伊予市商業協同組合</t>
    <rPh sb="0" eb="2">
      <t>イヨ</t>
    </rPh>
    <rPh sb="2" eb="4">
      <t>ショウコウ</t>
    </rPh>
    <rPh sb="4" eb="7">
      <t>カイギショ</t>
    </rPh>
    <rPh sb="8" eb="11">
      <t>イヨシ</t>
    </rPh>
    <rPh sb="11" eb="13">
      <t>ショウギョウ</t>
    </rPh>
    <rPh sb="13" eb="15">
      <t>キョウドウ</t>
    </rPh>
    <rPh sb="15" eb="17">
      <t>クミアイ</t>
    </rPh>
    <phoneticPr fontId="1"/>
  </si>
  <si>
    <t>7,010,000
4,270,000</t>
    <phoneticPr fontId="1"/>
  </si>
  <si>
    <t>469,073
180,000</t>
    <phoneticPr fontId="1"/>
  </si>
  <si>
    <t>伊予市観光協会事業費補助金</t>
    <rPh sb="5" eb="7">
      <t>キョウカイ</t>
    </rPh>
    <rPh sb="7" eb="10">
      <t>ジギョウヒ</t>
    </rPh>
    <phoneticPr fontId="1"/>
  </si>
  <si>
    <t>本市の観光振興を図るため</t>
    <rPh sb="0" eb="2">
      <t>ホンシ</t>
    </rPh>
    <rPh sb="3" eb="5">
      <t>カンコウ</t>
    </rPh>
    <rPh sb="5" eb="7">
      <t>シンコウ</t>
    </rPh>
    <phoneticPr fontId="1"/>
  </si>
  <si>
    <t>観光協会の運営に関する経費</t>
    <rPh sb="0" eb="2">
      <t>カンコウ</t>
    </rPh>
    <rPh sb="2" eb="4">
      <t>キョウカイ</t>
    </rPh>
    <rPh sb="5" eb="7">
      <t>ウンエイ</t>
    </rPh>
    <rPh sb="8" eb="9">
      <t>カン</t>
    </rPh>
    <rPh sb="11" eb="13">
      <t>ケイヒ</t>
    </rPh>
    <phoneticPr fontId="1"/>
  </si>
  <si>
    <t>毎年予算で定める額</t>
    <rPh sb="0" eb="2">
      <t>マイトシ</t>
    </rPh>
    <rPh sb="2" eb="4">
      <t>ヨサン</t>
    </rPh>
    <rPh sb="5" eb="6">
      <t>サダ</t>
    </rPh>
    <rPh sb="8" eb="9">
      <t>ガク</t>
    </rPh>
    <phoneticPr fontId="1"/>
  </si>
  <si>
    <t>伊予市観光協会事業費補助金交付要綱</t>
    <rPh sb="0" eb="3">
      <t>イヨシ</t>
    </rPh>
    <phoneticPr fontId="1"/>
  </si>
  <si>
    <t>双海町翠地区ほたる保存会
伊予中山ホタル保存会</t>
    <rPh sb="0" eb="3">
      <t>フタミチョウ</t>
    </rPh>
    <rPh sb="3" eb="4">
      <t>ミドリ</t>
    </rPh>
    <rPh sb="4" eb="6">
      <t>チク</t>
    </rPh>
    <rPh sb="9" eb="11">
      <t>ホゾン</t>
    </rPh>
    <rPh sb="11" eb="12">
      <t>カイ</t>
    </rPh>
    <rPh sb="13" eb="15">
      <t>イヨ</t>
    </rPh>
    <rPh sb="15" eb="17">
      <t>ナカヤマ</t>
    </rPh>
    <rPh sb="20" eb="22">
      <t>ホゾン</t>
    </rPh>
    <rPh sb="22" eb="23">
      <t>カイ</t>
    </rPh>
    <phoneticPr fontId="1"/>
  </si>
  <si>
    <t>80,000
80,000</t>
    <phoneticPr fontId="1"/>
  </si>
  <si>
    <t>９校</t>
    <rPh sb="1" eb="2">
      <t>コウ</t>
    </rPh>
    <phoneticPr fontId="1"/>
  </si>
  <si>
    <t>ＪＲ定期代の全額又は半額を学校長を経由して保護者に交付する（下灘小・由並小は全額、翠小は半額）。</t>
    <rPh sb="2" eb="4">
      <t>テイキ</t>
    </rPh>
    <rPh sb="4" eb="5">
      <t>ダイ</t>
    </rPh>
    <rPh sb="6" eb="8">
      <t>ゼンガク</t>
    </rPh>
    <rPh sb="8" eb="9">
      <t>マタ</t>
    </rPh>
    <rPh sb="10" eb="12">
      <t>ハンガク</t>
    </rPh>
    <rPh sb="13" eb="16">
      <t>ガッコウチョウ</t>
    </rPh>
    <rPh sb="17" eb="19">
      <t>ケイユ</t>
    </rPh>
    <rPh sb="21" eb="24">
      <t>ホゴシャ</t>
    </rPh>
    <rPh sb="25" eb="27">
      <t>コウフ</t>
    </rPh>
    <phoneticPr fontId="1"/>
  </si>
  <si>
    <t>4校</t>
    <rPh sb="1" eb="2">
      <t>コウ</t>
    </rPh>
    <phoneticPr fontId="1"/>
  </si>
  <si>
    <t>1校当たり300,000</t>
    <rPh sb="1" eb="2">
      <t>コウ</t>
    </rPh>
    <rPh sb="2" eb="3">
      <t>ア</t>
    </rPh>
    <phoneticPr fontId="1"/>
  </si>
  <si>
    <t>各中学校申請者</t>
    <rPh sb="0" eb="1">
      <t>カク</t>
    </rPh>
    <rPh sb="1" eb="4">
      <t>チュウガッコウ</t>
    </rPh>
    <rPh sb="4" eb="7">
      <t>シンセイシャ</t>
    </rPh>
    <phoneticPr fontId="1"/>
  </si>
  <si>
    <t>１００人</t>
    <phoneticPr fontId="1"/>
  </si>
  <si>
    <t>幼稚園</t>
    <rPh sb="0" eb="3">
      <t>ヨウチエン</t>
    </rPh>
    <phoneticPr fontId="1"/>
  </si>
  <si>
    <t>６園</t>
    <rPh sb="1" eb="2">
      <t>エン</t>
    </rPh>
    <phoneticPr fontId="1"/>
  </si>
  <si>
    <t>伊予市伝統芸能保存団体</t>
    <rPh sb="0" eb="3">
      <t>イヨシ</t>
    </rPh>
    <rPh sb="3" eb="5">
      <t>デントウ</t>
    </rPh>
    <rPh sb="5" eb="7">
      <t>ゲイノウ</t>
    </rPh>
    <rPh sb="7" eb="9">
      <t>ホゾン</t>
    </rPh>
    <rPh sb="9" eb="11">
      <t>ダンタイ</t>
    </rPh>
    <phoneticPr fontId="1"/>
  </si>
  <si>
    <t>１８団体</t>
    <rPh sb="2" eb="4">
      <t>ダンタイ</t>
    </rPh>
    <phoneticPr fontId="1"/>
  </si>
  <si>
    <t>公民館運営委員会</t>
    <rPh sb="0" eb="3">
      <t>コウミンカン</t>
    </rPh>
    <rPh sb="3" eb="5">
      <t>ウンエイ</t>
    </rPh>
    <rPh sb="5" eb="8">
      <t>イインカイ</t>
    </rPh>
    <phoneticPr fontId="1"/>
  </si>
  <si>
    <t>交通費・機材等運搬費・宿泊費・食費（1食上限600円）・会場移動費（上限300円）の合計金額（限度額あり）
（限度額　１人当たり　四国大会25,000円。全国大会60,000円。）</t>
    <phoneticPr fontId="1"/>
  </si>
  <si>
    <t>17,000～265,300</t>
    <phoneticPr fontId="1"/>
  </si>
  <si>
    <t>3,000～355,000</t>
    <phoneticPr fontId="1"/>
  </si>
  <si>
    <t>個人50人</t>
    <rPh sb="0" eb="2">
      <t>コジン</t>
    </rPh>
    <rPh sb="4" eb="5">
      <t>ニン</t>
    </rPh>
    <phoneticPr fontId="1"/>
  </si>
  <si>
    <t>9か所</t>
    <rPh sb="2" eb="3">
      <t>ショ</t>
    </rPh>
    <phoneticPr fontId="1"/>
  </si>
  <si>
    <t>市内保育所及び幼児園</t>
    <rPh sb="0" eb="2">
      <t>シナイ</t>
    </rPh>
    <rPh sb="2" eb="4">
      <t>ホイク</t>
    </rPh>
    <rPh sb="4" eb="5">
      <t>ショ</t>
    </rPh>
    <rPh sb="5" eb="6">
      <t>オヨ</t>
    </rPh>
    <rPh sb="7" eb="9">
      <t>ヨウジ</t>
    </rPh>
    <rPh sb="9" eb="10">
      <t>エン</t>
    </rPh>
    <phoneticPr fontId="1"/>
  </si>
  <si>
    <t>敬老会実施団体</t>
    <rPh sb="0" eb="3">
      <t>ケイロウカイ</t>
    </rPh>
    <rPh sb="3" eb="5">
      <t>ジッシ</t>
    </rPh>
    <rPh sb="5" eb="7">
      <t>ダンタイ</t>
    </rPh>
    <phoneticPr fontId="1"/>
  </si>
  <si>
    <t>老人クラブ</t>
    <rPh sb="0" eb="2">
      <t>ロウジン</t>
    </rPh>
    <phoneticPr fontId="1"/>
  </si>
  <si>
    <t>・地方公共団体情報システム機構法
・地方公共団体情報システム機構定款</t>
    <phoneticPr fontId="1"/>
  </si>
  <si>
    <t>事業の実施に要する経費の総額以内（土地の取得及び造成、既存の施設又は設備等の修理、修繕、撤去及び解体処理、外構工事に要する費用、ソフト事業における、事業実施主体の経常的経費、他用途に転用可能な備品や消耗品の購入経費、工事を伴う施設整備等の経費、食糧費は除く。）</t>
    <rPh sb="126" eb="127">
      <t>ノゾ</t>
    </rPh>
    <phoneticPr fontId="1"/>
  </si>
  <si>
    <t>市職員（視察研修）</t>
    <rPh sb="0" eb="1">
      <t>シ</t>
    </rPh>
    <rPh sb="4" eb="6">
      <t>シサツ</t>
    </rPh>
    <rPh sb="6" eb="8">
      <t>ケンシュウ</t>
    </rPh>
    <phoneticPr fontId="1"/>
  </si>
  <si>
    <t>元地域おこし協力隊員</t>
    <rPh sb="0" eb="1">
      <t>モト</t>
    </rPh>
    <rPh sb="1" eb="3">
      <t>チイキ</t>
    </rPh>
    <rPh sb="6" eb="9">
      <t>キョウリョクタイ</t>
    </rPh>
    <rPh sb="9" eb="10">
      <t>イン</t>
    </rPh>
    <phoneticPr fontId="1"/>
  </si>
  <si>
    <t>移住者住宅改修支援対象者</t>
    <rPh sb="0" eb="2">
      <t>イジュウ</t>
    </rPh>
    <rPh sb="2" eb="3">
      <t>シャ</t>
    </rPh>
    <rPh sb="3" eb="5">
      <t>ジュウタク</t>
    </rPh>
    <rPh sb="5" eb="7">
      <t>カイシュウ</t>
    </rPh>
    <rPh sb="7" eb="9">
      <t>シエン</t>
    </rPh>
    <rPh sb="9" eb="11">
      <t>タイショウ</t>
    </rPh>
    <rPh sb="11" eb="12">
      <t>シャ</t>
    </rPh>
    <phoneticPr fontId="1"/>
  </si>
  <si>
    <t>9団体</t>
    <rPh sb="1" eb="3">
      <t>ダンタイ</t>
    </rPh>
    <phoneticPr fontId="1"/>
  </si>
  <si>
    <t>1団体</t>
    <rPh sb="1" eb="3">
      <t>ダンタイ</t>
    </rPh>
    <phoneticPr fontId="1"/>
  </si>
  <si>
    <t>市内事業者</t>
    <rPh sb="0" eb="2">
      <t>シナイ</t>
    </rPh>
    <rPh sb="2" eb="5">
      <t>ジギョウシャ</t>
    </rPh>
    <phoneticPr fontId="1"/>
  </si>
  <si>
    <t>76団体</t>
    <rPh sb="2" eb="4">
      <t>ダンタイ</t>
    </rPh>
    <phoneticPr fontId="1"/>
  </si>
  <si>
    <t>1団体</t>
    <rPh sb="1" eb="3">
      <t>ダンタイ</t>
    </rPh>
    <phoneticPr fontId="1"/>
  </si>
  <si>
    <t>ー</t>
    <phoneticPr fontId="1"/>
  </si>
  <si>
    <t>放課後児童クラブ</t>
    <rPh sb="0" eb="3">
      <t>ホウカゴ</t>
    </rPh>
    <rPh sb="3" eb="5">
      <t>ジドウ</t>
    </rPh>
    <phoneticPr fontId="1"/>
  </si>
  <si>
    <t>2団体</t>
    <rPh sb="1" eb="3">
      <t>ダンタイ</t>
    </rPh>
    <phoneticPr fontId="1"/>
  </si>
  <si>
    <t>未婚の児童扶養手当受給者</t>
    <rPh sb="0" eb="2">
      <t>ミコン</t>
    </rPh>
    <rPh sb="3" eb="5">
      <t>ジドウ</t>
    </rPh>
    <rPh sb="5" eb="7">
      <t>フヨウ</t>
    </rPh>
    <rPh sb="7" eb="9">
      <t>テアテ</t>
    </rPh>
    <rPh sb="9" eb="11">
      <t>ジュキュウ</t>
    </rPh>
    <rPh sb="11" eb="12">
      <t>シャ</t>
    </rPh>
    <phoneticPr fontId="1"/>
  </si>
  <si>
    <t>個人1人</t>
    <rPh sb="0" eb="2">
      <t>コジン</t>
    </rPh>
    <rPh sb="3" eb="4">
      <t>ニン</t>
    </rPh>
    <phoneticPr fontId="1"/>
  </si>
  <si>
    <t>市内オムツ取扱店</t>
    <rPh sb="0" eb="2">
      <t>シナイ</t>
    </rPh>
    <rPh sb="5" eb="7">
      <t>トリアツカイ</t>
    </rPh>
    <rPh sb="7" eb="8">
      <t>テン</t>
    </rPh>
    <phoneticPr fontId="1"/>
  </si>
  <si>
    <t>延長保育実施事業者</t>
    <rPh sb="0" eb="2">
      <t>エンチョウ</t>
    </rPh>
    <rPh sb="2" eb="4">
      <t>ホイク</t>
    </rPh>
    <rPh sb="4" eb="6">
      <t>ジッシ</t>
    </rPh>
    <rPh sb="6" eb="9">
      <t>ジギョウシャ</t>
    </rPh>
    <phoneticPr fontId="1"/>
  </si>
  <si>
    <t>個人2人</t>
    <rPh sb="0" eb="2">
      <t>コジン</t>
    </rPh>
    <rPh sb="3" eb="4">
      <t>ニン</t>
    </rPh>
    <phoneticPr fontId="1"/>
  </si>
  <si>
    <t>高等職業訓練促進給付金対象者</t>
    <rPh sb="0" eb="2">
      <t>コウトウ</t>
    </rPh>
    <rPh sb="2" eb="4">
      <t>ショクギョウ</t>
    </rPh>
    <rPh sb="4" eb="6">
      <t>クンレン</t>
    </rPh>
    <rPh sb="6" eb="8">
      <t>ソクシン</t>
    </rPh>
    <rPh sb="8" eb="10">
      <t>キュウフ</t>
    </rPh>
    <rPh sb="10" eb="11">
      <t>キン</t>
    </rPh>
    <rPh sb="11" eb="13">
      <t>タイショウ</t>
    </rPh>
    <phoneticPr fontId="1"/>
  </si>
  <si>
    <t>妊婦一般健診県外受診対象者</t>
    <rPh sb="0" eb="2">
      <t>ニンプ</t>
    </rPh>
    <rPh sb="2" eb="4">
      <t>イッパン</t>
    </rPh>
    <rPh sb="4" eb="6">
      <t>ケンシン</t>
    </rPh>
    <rPh sb="6" eb="8">
      <t>ケンガイ</t>
    </rPh>
    <rPh sb="8" eb="10">
      <t>ジュシン</t>
    </rPh>
    <rPh sb="10" eb="13">
      <t>タイショウシャ</t>
    </rPh>
    <phoneticPr fontId="1"/>
  </si>
  <si>
    <t>個人6人</t>
    <rPh sb="0" eb="2">
      <t>コジン</t>
    </rPh>
    <rPh sb="3" eb="4">
      <t>ニン</t>
    </rPh>
    <phoneticPr fontId="1"/>
  </si>
  <si>
    <t>不妊治療費補助対象者</t>
    <rPh sb="0" eb="2">
      <t>フニン</t>
    </rPh>
    <rPh sb="2" eb="4">
      <t>チリョウ</t>
    </rPh>
    <rPh sb="4" eb="5">
      <t>ヒ</t>
    </rPh>
    <rPh sb="5" eb="7">
      <t>ホジョ</t>
    </rPh>
    <rPh sb="7" eb="9">
      <t>タイショウ</t>
    </rPh>
    <rPh sb="9" eb="10">
      <t>シャ</t>
    </rPh>
    <phoneticPr fontId="1"/>
  </si>
  <si>
    <t>個人20人</t>
    <rPh sb="0" eb="2">
      <t>コジン</t>
    </rPh>
    <rPh sb="4" eb="5">
      <t>ニン</t>
    </rPh>
    <phoneticPr fontId="1"/>
  </si>
  <si>
    <t>不育症治療費補助対象者</t>
    <rPh sb="0" eb="2">
      <t>フイク</t>
    </rPh>
    <rPh sb="2" eb="3">
      <t>ショウ</t>
    </rPh>
    <rPh sb="3" eb="6">
      <t>チリョウヒ</t>
    </rPh>
    <rPh sb="6" eb="8">
      <t>ホジョ</t>
    </rPh>
    <rPh sb="8" eb="10">
      <t>タイショウ</t>
    </rPh>
    <rPh sb="10" eb="11">
      <t>シャ</t>
    </rPh>
    <phoneticPr fontId="1"/>
  </si>
  <si>
    <t>個人1人</t>
    <rPh sb="0" eb="2">
      <t>コジン</t>
    </rPh>
    <rPh sb="3" eb="4">
      <t>ニン</t>
    </rPh>
    <phoneticPr fontId="1"/>
  </si>
  <si>
    <t>予防接種県外接種者</t>
    <rPh sb="0" eb="2">
      <t>ヨボウ</t>
    </rPh>
    <rPh sb="2" eb="4">
      <t>セッシュ</t>
    </rPh>
    <rPh sb="4" eb="6">
      <t>ケンガイ</t>
    </rPh>
    <rPh sb="6" eb="9">
      <t>セッシュシャ</t>
    </rPh>
    <phoneticPr fontId="1"/>
  </si>
  <si>
    <t>個人4人</t>
    <rPh sb="0" eb="2">
      <t>コジン</t>
    </rPh>
    <rPh sb="3" eb="4">
      <t>ニン</t>
    </rPh>
    <phoneticPr fontId="1"/>
  </si>
  <si>
    <t>個人120人</t>
    <rPh sb="0" eb="2">
      <t>コジン</t>
    </rPh>
    <rPh sb="5" eb="6">
      <t>ニン</t>
    </rPh>
    <phoneticPr fontId="1"/>
  </si>
  <si>
    <t>犬・猫不妊去勢手術申請者</t>
    <rPh sb="0" eb="1">
      <t>イヌ</t>
    </rPh>
    <rPh sb="2" eb="3">
      <t>ネコ</t>
    </rPh>
    <rPh sb="3" eb="5">
      <t>フニン</t>
    </rPh>
    <rPh sb="5" eb="7">
      <t>キョセイ</t>
    </rPh>
    <rPh sb="7" eb="9">
      <t>シュジュツ</t>
    </rPh>
    <rPh sb="9" eb="12">
      <t>シンセイシャ</t>
    </rPh>
    <phoneticPr fontId="1"/>
  </si>
  <si>
    <t>個人21人
個人2人</t>
    <rPh sb="0" eb="2">
      <t>コジン</t>
    </rPh>
    <rPh sb="4" eb="5">
      <t>ニン</t>
    </rPh>
    <rPh sb="6" eb="8">
      <t>コジン</t>
    </rPh>
    <rPh sb="9" eb="10">
      <t>ニン</t>
    </rPh>
    <phoneticPr fontId="1"/>
  </si>
  <si>
    <t>蓄電池　　  　
燃料電池　 　　</t>
    <rPh sb="0" eb="3">
      <t>チクデンチ</t>
    </rPh>
    <rPh sb="9" eb="11">
      <t>ネンリョウ</t>
    </rPh>
    <rPh sb="11" eb="13">
      <t>デンチ</t>
    </rPh>
    <phoneticPr fontId="1"/>
  </si>
  <si>
    <t>浄化槽設置整備事業補助対象者</t>
    <rPh sb="0" eb="3">
      <t>ジョウカソウ</t>
    </rPh>
    <rPh sb="3" eb="5">
      <t>セッチ</t>
    </rPh>
    <rPh sb="5" eb="7">
      <t>セイビ</t>
    </rPh>
    <rPh sb="7" eb="9">
      <t>ジギョウ</t>
    </rPh>
    <rPh sb="9" eb="11">
      <t>ホジョ</t>
    </rPh>
    <rPh sb="11" eb="13">
      <t>タイショウ</t>
    </rPh>
    <rPh sb="13" eb="14">
      <t>シャ</t>
    </rPh>
    <phoneticPr fontId="1"/>
  </si>
  <si>
    <t>2,040,000
２00,000</t>
    <phoneticPr fontId="1"/>
  </si>
  <si>
    <t>個人3人
個人4人</t>
    <rPh sb="0" eb="2">
      <t>コジン</t>
    </rPh>
    <rPh sb="3" eb="4">
      <t>ニン</t>
    </rPh>
    <rPh sb="5" eb="7">
      <t>コジン</t>
    </rPh>
    <rPh sb="8" eb="9">
      <t>ニン</t>
    </rPh>
    <phoneticPr fontId="1"/>
  </si>
  <si>
    <r>
      <t xml:space="preserve">電気式生ごみ処理機 
</t>
    </r>
    <r>
      <rPr>
        <sz val="10"/>
        <rFont val="BIZ UDPゴシック"/>
        <family val="3"/>
        <charset val="128"/>
      </rPr>
      <t>生ごみ処理容器</t>
    </r>
    <rPh sb="0" eb="2">
      <t>デンキ</t>
    </rPh>
    <rPh sb="2" eb="3">
      <t>シキ</t>
    </rPh>
    <rPh sb="3" eb="4">
      <t>ナマ</t>
    </rPh>
    <rPh sb="6" eb="9">
      <t>ショリキ</t>
    </rPh>
    <rPh sb="11" eb="12">
      <t>ナマ</t>
    </rPh>
    <rPh sb="14" eb="16">
      <t>ショリ</t>
    </rPh>
    <rPh sb="16" eb="18">
      <t>ヨウキ</t>
    </rPh>
    <phoneticPr fontId="1"/>
  </si>
  <si>
    <t>44,000
11,900</t>
    <phoneticPr fontId="1"/>
  </si>
  <si>
    <t>浄化槽雨水貯留施設改造事業対象者</t>
    <rPh sb="0" eb="3">
      <t>ジョウカソウ</t>
    </rPh>
    <rPh sb="3" eb="5">
      <t>ウスイ</t>
    </rPh>
    <rPh sb="5" eb="7">
      <t>チョリュウ</t>
    </rPh>
    <rPh sb="7" eb="9">
      <t>シセツ</t>
    </rPh>
    <rPh sb="9" eb="11">
      <t>カイゾウ</t>
    </rPh>
    <rPh sb="11" eb="13">
      <t>ジギョウ</t>
    </rPh>
    <rPh sb="13" eb="15">
      <t>タイショウ</t>
    </rPh>
    <rPh sb="15" eb="16">
      <t>シャ</t>
    </rPh>
    <phoneticPr fontId="1"/>
  </si>
  <si>
    <t>雨水貯留施設購入事業対象者</t>
    <rPh sb="0" eb="2">
      <t>ウスイ</t>
    </rPh>
    <rPh sb="2" eb="4">
      <t>チョリュウ</t>
    </rPh>
    <rPh sb="4" eb="6">
      <t>シセツ</t>
    </rPh>
    <rPh sb="6" eb="8">
      <t>コウニュウ</t>
    </rPh>
    <rPh sb="8" eb="10">
      <t>ジギョウ</t>
    </rPh>
    <rPh sb="10" eb="12">
      <t>タイショウ</t>
    </rPh>
    <rPh sb="12" eb="13">
      <t>シャ</t>
    </rPh>
    <phoneticPr fontId="1"/>
  </si>
  <si>
    <t>伊予市長
（公営企業管理者）</t>
    <rPh sb="0" eb="2">
      <t>イヨ</t>
    </rPh>
    <rPh sb="2" eb="4">
      <t>シチョウ</t>
    </rPh>
    <rPh sb="6" eb="8">
      <t>コウエイ</t>
    </rPh>
    <rPh sb="8" eb="10">
      <t>キギョウ</t>
    </rPh>
    <rPh sb="10" eb="13">
      <t>カンリシャ</t>
    </rPh>
    <phoneticPr fontId="1"/>
  </si>
  <si>
    <t>－</t>
    <phoneticPr fontId="1"/>
  </si>
  <si>
    <t>就農支援資金借受者</t>
    <rPh sb="0" eb="2">
      <t>シュウノウ</t>
    </rPh>
    <rPh sb="2" eb="4">
      <t>シエン</t>
    </rPh>
    <rPh sb="4" eb="6">
      <t>シキン</t>
    </rPh>
    <rPh sb="6" eb="8">
      <t>カリウケ</t>
    </rPh>
    <rPh sb="8" eb="9">
      <t>シャ</t>
    </rPh>
    <phoneticPr fontId="1"/>
  </si>
  <si>
    <t>金融機関</t>
    <rPh sb="0" eb="2">
      <t>キンユウ</t>
    </rPh>
    <rPh sb="2" eb="4">
      <t>キカン</t>
    </rPh>
    <phoneticPr fontId="1"/>
  </si>
  <si>
    <t>４団体</t>
    <rPh sb="1" eb="3">
      <t>ダンタイ</t>
    </rPh>
    <phoneticPr fontId="1"/>
  </si>
  <si>
    <t>3団体</t>
    <rPh sb="1" eb="3">
      <t>ダンタイ</t>
    </rPh>
    <phoneticPr fontId="1"/>
  </si>
  <si>
    <t>事業対象者</t>
    <rPh sb="0" eb="2">
      <t>ジギョウ</t>
    </rPh>
    <rPh sb="2" eb="4">
      <t>タイショウ</t>
    </rPh>
    <rPh sb="4" eb="5">
      <t>シャ</t>
    </rPh>
    <phoneticPr fontId="1"/>
  </si>
  <si>
    <t>個人17人</t>
    <rPh sb="0" eb="2">
      <t>コジン</t>
    </rPh>
    <rPh sb="4" eb="5">
      <t>ニン</t>
    </rPh>
    <phoneticPr fontId="1"/>
  </si>
  <si>
    <t>個人1人
1団体</t>
    <rPh sb="0" eb="2">
      <t>コジン</t>
    </rPh>
    <rPh sb="3" eb="4">
      <t>ニン</t>
    </rPh>
    <rPh sb="6" eb="8">
      <t>ダンタイ</t>
    </rPh>
    <phoneticPr fontId="1"/>
  </si>
  <si>
    <t>品種導入者
伊予市なかやまフラワーハウス　館長</t>
    <rPh sb="0" eb="2">
      <t>ヒンシュ</t>
    </rPh>
    <rPh sb="2" eb="4">
      <t>ドウニュウ</t>
    </rPh>
    <rPh sb="4" eb="5">
      <t>シャ</t>
    </rPh>
    <rPh sb="6" eb="9">
      <t>イヨシ</t>
    </rPh>
    <rPh sb="21" eb="23">
      <t>カンチョウ</t>
    </rPh>
    <phoneticPr fontId="1"/>
  </si>
  <si>
    <t>事業採択農業者</t>
    <rPh sb="0" eb="2">
      <t>ジギョウ</t>
    </rPh>
    <rPh sb="2" eb="4">
      <t>サイタク</t>
    </rPh>
    <rPh sb="4" eb="7">
      <t>ノウギョウシャ</t>
    </rPh>
    <phoneticPr fontId="1"/>
  </si>
  <si>
    <t>事業実施集落代表者</t>
    <rPh sb="0" eb="2">
      <t>ジギョウ</t>
    </rPh>
    <rPh sb="2" eb="4">
      <t>ジッシ</t>
    </rPh>
    <rPh sb="4" eb="6">
      <t>シュウラク</t>
    </rPh>
    <rPh sb="6" eb="9">
      <t>ダイヒョウシャ</t>
    </rPh>
    <phoneticPr fontId="1"/>
  </si>
  <si>
    <t>87団体</t>
    <rPh sb="2" eb="4">
      <t>ダンタイ</t>
    </rPh>
    <phoneticPr fontId="1"/>
  </si>
  <si>
    <t>中小企業</t>
    <rPh sb="0" eb="2">
      <t>チュウショウ</t>
    </rPh>
    <rPh sb="2" eb="4">
      <t>キギョウ</t>
    </rPh>
    <phoneticPr fontId="1"/>
  </si>
  <si>
    <t>４団体
（非公開）</t>
    <rPh sb="1" eb="3">
      <t>ダンタイ</t>
    </rPh>
    <rPh sb="5" eb="8">
      <t>ヒコウカイ</t>
    </rPh>
    <phoneticPr fontId="1"/>
  </si>
  <si>
    <t>木造住宅耐震改修事業補助対象者</t>
    <rPh sb="12" eb="14">
      <t>タイショウ</t>
    </rPh>
    <rPh sb="14" eb="15">
      <t>シャ</t>
    </rPh>
    <phoneticPr fontId="1"/>
  </si>
  <si>
    <t>木造住宅耐震診断業務補助対象者</t>
    <rPh sb="12" eb="14">
      <t>タイショウ</t>
    </rPh>
    <rPh sb="14" eb="15">
      <t>シャ</t>
    </rPh>
    <phoneticPr fontId="1"/>
  </si>
  <si>
    <t>老朽空家除却事業補助対象者</t>
    <rPh sb="10" eb="12">
      <t>タイショウ</t>
    </rPh>
    <rPh sb="12" eb="13">
      <t>シャ</t>
    </rPh>
    <phoneticPr fontId="1"/>
  </si>
  <si>
    <t>個人10人</t>
    <rPh sb="0" eb="2">
      <t>コジン</t>
    </rPh>
    <rPh sb="4" eb="5">
      <t>ニン</t>
    </rPh>
    <phoneticPr fontId="1"/>
  </si>
  <si>
    <t>ブロック塀等撤去・改修補助対象者</t>
    <rPh sb="13" eb="15">
      <t>タイショウ</t>
    </rPh>
    <rPh sb="15" eb="16">
      <t>シャ</t>
    </rPh>
    <phoneticPr fontId="1"/>
  </si>
  <si>
    <t>１団体</t>
    <rPh sb="1" eb="3">
      <t>ダンタイ</t>
    </rPh>
    <phoneticPr fontId="1"/>
  </si>
  <si>
    <t>1校当たり
20０，０００</t>
    <rPh sb="1" eb="2">
      <t>コウ</t>
    </rPh>
    <rPh sb="2" eb="3">
      <t>ア</t>
    </rPh>
    <phoneticPr fontId="1"/>
  </si>
  <si>
    <t>各中学校</t>
    <rPh sb="0" eb="1">
      <t>カク</t>
    </rPh>
    <rPh sb="1" eb="4">
      <t>チュウガッコウ</t>
    </rPh>
    <phoneticPr fontId="1"/>
  </si>
  <si>
    <t>JRで通学する保護者（学校長経由）</t>
    <rPh sb="3" eb="5">
      <t>ツウガク</t>
    </rPh>
    <rPh sb="7" eb="10">
      <t>ホゴシャ</t>
    </rPh>
    <rPh sb="11" eb="14">
      <t>ガッコウチョウ</t>
    </rPh>
    <rPh sb="14" eb="16">
      <t>ケイユ</t>
    </rPh>
    <phoneticPr fontId="1"/>
  </si>
  <si>
    <t>6団体</t>
    <rPh sb="1" eb="3">
      <t>ダンタイ</t>
    </rPh>
    <phoneticPr fontId="1"/>
  </si>
  <si>
    <t>個人3人</t>
    <rPh sb="0" eb="2">
      <t>コジン</t>
    </rPh>
    <rPh sb="3" eb="4">
      <t>ニン</t>
    </rPh>
    <phoneticPr fontId="1"/>
  </si>
  <si>
    <t>10団体
（非公開）</t>
    <rPh sb="2" eb="4">
      <t>ダンタイ</t>
    </rPh>
    <rPh sb="6" eb="9">
      <t>ヒコウカイ</t>
    </rPh>
    <phoneticPr fontId="1"/>
  </si>
  <si>
    <t>13団体
（非公開）</t>
    <rPh sb="2" eb="4">
      <t>ダンタイ</t>
    </rPh>
    <rPh sb="6" eb="9">
      <t>ヒコウカイ</t>
    </rPh>
    <phoneticPr fontId="1"/>
  </si>
  <si>
    <t>交付の相手方・交付金額（単位：円）</t>
    <rPh sb="0" eb="2">
      <t>コウフ</t>
    </rPh>
    <rPh sb="3" eb="6">
      <t>アイテガタ</t>
    </rPh>
    <rPh sb="7" eb="9">
      <t>コウフ</t>
    </rPh>
    <rPh sb="9" eb="11">
      <t>キンガク</t>
    </rPh>
    <rPh sb="12" eb="14">
      <t>タンイ</t>
    </rPh>
    <rPh sb="15" eb="16">
      <t>エン</t>
    </rPh>
    <phoneticPr fontId="1"/>
  </si>
  <si>
    <t>所管部署</t>
    <rPh sb="0" eb="2">
      <t>ショカン</t>
    </rPh>
    <rPh sb="2" eb="4">
      <t>ブショ</t>
    </rPh>
    <phoneticPr fontId="1"/>
  </si>
  <si>
    <t>森川健司</t>
    <rPh sb="0" eb="2">
      <t>モリカワ</t>
    </rPh>
    <rPh sb="2" eb="4">
      <t>ケンジ</t>
    </rPh>
    <phoneticPr fontId="1"/>
  </si>
  <si>
    <t>吉久俊介</t>
    <phoneticPr fontId="1"/>
  </si>
  <si>
    <t>川口和代</t>
    <phoneticPr fontId="1"/>
  </si>
  <si>
    <t>向井哲哉</t>
    <phoneticPr fontId="1"/>
  </si>
  <si>
    <t>平岡清樹</t>
    <phoneticPr fontId="1"/>
  </si>
  <si>
    <t>高田浩司</t>
    <phoneticPr fontId="1"/>
  </si>
  <si>
    <t>大野鎮司</t>
    <phoneticPr fontId="1"/>
  </si>
  <si>
    <t>門田裕一</t>
    <phoneticPr fontId="1"/>
  </si>
  <si>
    <t>日野猛仁</t>
    <phoneticPr fontId="1"/>
  </si>
  <si>
    <t>北橋豊作</t>
    <phoneticPr fontId="1"/>
  </si>
  <si>
    <t>佐川秋夫</t>
    <phoneticPr fontId="1"/>
  </si>
  <si>
    <t>谷本勝俊</t>
    <phoneticPr fontId="1"/>
  </si>
  <si>
    <t>正岡千博</t>
    <phoneticPr fontId="1"/>
  </si>
  <si>
    <t>田中裕昭</t>
    <phoneticPr fontId="1"/>
  </si>
  <si>
    <t>武智　実</t>
    <phoneticPr fontId="1"/>
  </si>
  <si>
    <t>久保　榮</t>
    <phoneticPr fontId="1"/>
  </si>
  <si>
    <t>田中　弘</t>
    <phoneticPr fontId="1"/>
  </si>
  <si>
    <t>若松孝行</t>
    <phoneticPr fontId="1"/>
  </si>
  <si>
    <t>水田恒二</t>
    <phoneticPr fontId="1"/>
  </si>
  <si>
    <t>議会事務局</t>
    <rPh sb="0" eb="2">
      <t>ギカイ</t>
    </rPh>
    <rPh sb="2" eb="5">
      <t>ジムキョク</t>
    </rPh>
    <phoneticPr fontId="1"/>
  </si>
  <si>
    <t>大平支部</t>
    <rPh sb="0" eb="2">
      <t>オオヒラ</t>
    </rPh>
    <rPh sb="2" eb="4">
      <t>シブ</t>
    </rPh>
    <phoneticPr fontId="1"/>
  </si>
  <si>
    <t>中村支部</t>
    <rPh sb="0" eb="2">
      <t>ナカムラ</t>
    </rPh>
    <rPh sb="2" eb="4">
      <t>シブ</t>
    </rPh>
    <phoneticPr fontId="1"/>
  </si>
  <si>
    <t>郡中支部</t>
    <rPh sb="0" eb="2">
      <t>グンチュウ</t>
    </rPh>
    <rPh sb="2" eb="4">
      <t>シブ</t>
    </rPh>
    <phoneticPr fontId="1"/>
  </si>
  <si>
    <t>上野支部</t>
    <rPh sb="0" eb="2">
      <t>ウエノ</t>
    </rPh>
    <rPh sb="2" eb="4">
      <t>シブ</t>
    </rPh>
    <phoneticPr fontId="1"/>
  </si>
  <si>
    <t>中山支部</t>
    <rPh sb="0" eb="2">
      <t>ナカヤマ</t>
    </rPh>
    <rPh sb="2" eb="4">
      <t>シブ</t>
    </rPh>
    <phoneticPr fontId="1"/>
  </si>
  <si>
    <t>上灘支部</t>
    <rPh sb="0" eb="2">
      <t>カミナダ</t>
    </rPh>
    <rPh sb="2" eb="4">
      <t>シブ</t>
    </rPh>
    <phoneticPr fontId="1"/>
  </si>
  <si>
    <t>下灘支部</t>
    <rPh sb="0" eb="2">
      <t>シモナダ</t>
    </rPh>
    <rPh sb="2" eb="4">
      <t>シブ</t>
    </rPh>
    <phoneticPr fontId="1"/>
  </si>
  <si>
    <t>危機管理課</t>
    <rPh sb="0" eb="2">
      <t>キキ</t>
    </rPh>
    <rPh sb="2" eb="5">
      <t>カンリカ</t>
    </rPh>
    <phoneticPr fontId="1"/>
  </si>
  <si>
    <t>上吾川東地区自主防災会</t>
    <rPh sb="0" eb="1">
      <t>カミ</t>
    </rPh>
    <rPh sb="1" eb="3">
      <t>アカワ</t>
    </rPh>
    <rPh sb="3" eb="4">
      <t>ヒガシ</t>
    </rPh>
    <rPh sb="4" eb="6">
      <t>チク</t>
    </rPh>
    <rPh sb="6" eb="8">
      <t>ジシュ</t>
    </rPh>
    <rPh sb="8" eb="10">
      <t>ボウサイ</t>
    </rPh>
    <rPh sb="10" eb="11">
      <t>カイ</t>
    </rPh>
    <phoneticPr fontId="1"/>
  </si>
  <si>
    <t>上吾川中地区自主防災会</t>
    <rPh sb="0" eb="1">
      <t>カミ</t>
    </rPh>
    <rPh sb="1" eb="3">
      <t>アカワ</t>
    </rPh>
    <rPh sb="3" eb="4">
      <t>ナカ</t>
    </rPh>
    <rPh sb="4" eb="6">
      <t>チク</t>
    </rPh>
    <rPh sb="6" eb="8">
      <t>ジシュ</t>
    </rPh>
    <rPh sb="8" eb="10">
      <t>ボウサイ</t>
    </rPh>
    <rPh sb="10" eb="11">
      <t>カイ</t>
    </rPh>
    <phoneticPr fontId="1"/>
  </si>
  <si>
    <t>上吾川西地区自主防災会</t>
    <rPh sb="0" eb="1">
      <t>カミ</t>
    </rPh>
    <rPh sb="1" eb="3">
      <t>アカワ</t>
    </rPh>
    <rPh sb="3" eb="4">
      <t>ニシ</t>
    </rPh>
    <rPh sb="4" eb="6">
      <t>チク</t>
    </rPh>
    <rPh sb="6" eb="8">
      <t>ジシュ</t>
    </rPh>
    <rPh sb="8" eb="10">
      <t>ボウサイ</t>
    </rPh>
    <rPh sb="10" eb="11">
      <t>カイ</t>
    </rPh>
    <phoneticPr fontId="1"/>
  </si>
  <si>
    <t>灘町A地区自主防災会</t>
    <rPh sb="0" eb="2">
      <t>ナダマチ</t>
    </rPh>
    <rPh sb="3" eb="5">
      <t>チク</t>
    </rPh>
    <rPh sb="5" eb="7">
      <t>ジシュ</t>
    </rPh>
    <rPh sb="7" eb="9">
      <t>ボウサイ</t>
    </rPh>
    <rPh sb="9" eb="10">
      <t>カイ</t>
    </rPh>
    <phoneticPr fontId="1"/>
  </si>
  <si>
    <t>灘町B地区自主防災会</t>
    <rPh sb="0" eb="2">
      <t>ナダマチ</t>
    </rPh>
    <rPh sb="3" eb="5">
      <t>チク</t>
    </rPh>
    <rPh sb="5" eb="7">
      <t>ジシュ</t>
    </rPh>
    <rPh sb="7" eb="9">
      <t>ボウサイ</t>
    </rPh>
    <rPh sb="9" eb="10">
      <t>カイ</t>
    </rPh>
    <phoneticPr fontId="1"/>
  </si>
  <si>
    <t>湊町B地区自主防災会</t>
    <rPh sb="0" eb="2">
      <t>ミナトマチ</t>
    </rPh>
    <rPh sb="3" eb="5">
      <t>チク</t>
    </rPh>
    <rPh sb="5" eb="7">
      <t>ジシュ</t>
    </rPh>
    <rPh sb="7" eb="9">
      <t>ボウサイ</t>
    </rPh>
    <rPh sb="9" eb="10">
      <t>カイ</t>
    </rPh>
    <phoneticPr fontId="1"/>
  </si>
  <si>
    <t>下吾川１西地区自主防災会</t>
    <rPh sb="0" eb="1">
      <t>シモ</t>
    </rPh>
    <rPh sb="1" eb="3">
      <t>アカワ</t>
    </rPh>
    <rPh sb="4" eb="5">
      <t>ニシ</t>
    </rPh>
    <rPh sb="5" eb="7">
      <t>チク</t>
    </rPh>
    <rPh sb="7" eb="9">
      <t>ジシュ</t>
    </rPh>
    <rPh sb="9" eb="11">
      <t>ボウサイ</t>
    </rPh>
    <rPh sb="11" eb="12">
      <t>カイ</t>
    </rPh>
    <phoneticPr fontId="1"/>
  </si>
  <si>
    <t>下吾川２地区自主防災会</t>
    <rPh sb="0" eb="1">
      <t>シモ</t>
    </rPh>
    <rPh sb="1" eb="3">
      <t>アカワ</t>
    </rPh>
    <rPh sb="4" eb="6">
      <t>チク</t>
    </rPh>
    <rPh sb="6" eb="8">
      <t>ジシュ</t>
    </rPh>
    <rPh sb="8" eb="10">
      <t>ボウサイ</t>
    </rPh>
    <rPh sb="10" eb="11">
      <t>カイ</t>
    </rPh>
    <phoneticPr fontId="1"/>
  </si>
  <si>
    <t>上野自主防災会</t>
    <rPh sb="0" eb="2">
      <t>ウエノ</t>
    </rPh>
    <rPh sb="2" eb="4">
      <t>ジシュ</t>
    </rPh>
    <rPh sb="4" eb="6">
      <t>ボウサイ</t>
    </rPh>
    <rPh sb="6" eb="7">
      <t>カイ</t>
    </rPh>
    <phoneticPr fontId="1"/>
  </si>
  <si>
    <t>中村地区自主防災会</t>
    <phoneticPr fontId="1"/>
  </si>
  <si>
    <t>三島町自主防災会</t>
    <phoneticPr fontId="1"/>
  </si>
  <si>
    <t>市場地区自主防災会</t>
    <phoneticPr fontId="1"/>
  </si>
  <si>
    <t>稲荷地区自主防災会</t>
    <phoneticPr fontId="1"/>
  </si>
  <si>
    <t>米湊B地区自主防災会</t>
    <phoneticPr fontId="1"/>
  </si>
  <si>
    <t>泉町地区自主防災会</t>
    <phoneticPr fontId="1"/>
  </si>
  <si>
    <t>佐礼谷地区自主防災会</t>
    <phoneticPr fontId="1"/>
  </si>
  <si>
    <t>経済雇用戦略課</t>
    <rPh sb="0" eb="2">
      <t>ケイザイ</t>
    </rPh>
    <rPh sb="2" eb="4">
      <t>コヨウ</t>
    </rPh>
    <rPh sb="4" eb="6">
      <t>センリャク</t>
    </rPh>
    <rPh sb="6" eb="7">
      <t>カ</t>
    </rPh>
    <phoneticPr fontId="1"/>
  </si>
  <si>
    <t>オカベ</t>
    <phoneticPr fontId="1"/>
  </si>
  <si>
    <t>宮野そば製粉製麺所</t>
    <rPh sb="0" eb="2">
      <t>ミヤノ</t>
    </rPh>
    <rPh sb="4" eb="6">
      <t>セイフン</t>
    </rPh>
    <rPh sb="6" eb="9">
      <t>セイメンジョ</t>
    </rPh>
    <phoneticPr fontId="1"/>
  </si>
  <si>
    <t>阿川食品</t>
    <rPh sb="0" eb="2">
      <t>アガワ</t>
    </rPh>
    <rPh sb="2" eb="4">
      <t>ショクヒン</t>
    </rPh>
    <phoneticPr fontId="1"/>
  </si>
  <si>
    <t>三好食品</t>
    <rPh sb="0" eb="2">
      <t>ミヨシ</t>
    </rPh>
    <rPh sb="2" eb="4">
      <t>ショクヒン</t>
    </rPh>
    <phoneticPr fontId="1"/>
  </si>
  <si>
    <t>篠崎ベーカリー</t>
    <rPh sb="0" eb="2">
      <t>シノザキ</t>
    </rPh>
    <phoneticPr fontId="1"/>
  </si>
  <si>
    <t>佐礼谷農産加工組合</t>
    <rPh sb="0" eb="3">
      <t>サレダニ</t>
    </rPh>
    <rPh sb="3" eb="5">
      <t>ノウサン</t>
    </rPh>
    <rPh sb="5" eb="7">
      <t>カコウ</t>
    </rPh>
    <rPh sb="7" eb="9">
      <t>クミアイ</t>
    </rPh>
    <phoneticPr fontId="1"/>
  </si>
  <si>
    <t>上唐川　３か所</t>
    <phoneticPr fontId="1"/>
  </si>
  <si>
    <t>下唐川　４か所</t>
    <phoneticPr fontId="1"/>
  </si>
  <si>
    <t>大平上　１８か所</t>
    <phoneticPr fontId="1"/>
  </si>
  <si>
    <t>大平下　３か所</t>
    <phoneticPr fontId="1"/>
  </si>
  <si>
    <t>三秋　　４か所</t>
    <phoneticPr fontId="1"/>
  </si>
  <si>
    <t>中村　　５か所</t>
    <phoneticPr fontId="1"/>
  </si>
  <si>
    <t>森　　　６か所</t>
    <phoneticPr fontId="1"/>
  </si>
  <si>
    <t>本郡　　３か所</t>
    <phoneticPr fontId="1"/>
  </si>
  <si>
    <t>尾崎　　３か所</t>
    <phoneticPr fontId="1"/>
  </si>
  <si>
    <t>三島町　１５か所</t>
    <phoneticPr fontId="1"/>
  </si>
  <si>
    <t>市場　　６か所</t>
    <phoneticPr fontId="1"/>
  </si>
  <si>
    <t>稲荷　　１１か所</t>
    <phoneticPr fontId="1"/>
  </si>
  <si>
    <t>上吾川　１７か所</t>
    <phoneticPr fontId="1"/>
  </si>
  <si>
    <t>米湊A-1　１０か所</t>
    <phoneticPr fontId="1"/>
  </si>
  <si>
    <t>米湊A-2　１５か所</t>
    <phoneticPr fontId="1"/>
  </si>
  <si>
    <t>米湊B　３か所</t>
    <phoneticPr fontId="1"/>
  </si>
  <si>
    <t>灘町A　１か所</t>
    <phoneticPr fontId="1"/>
  </si>
  <si>
    <t>灘町B　８か所</t>
    <phoneticPr fontId="1"/>
  </si>
  <si>
    <t>下吾川１　２５か所</t>
    <phoneticPr fontId="1"/>
  </si>
  <si>
    <t>下吾川２　５か所</t>
    <phoneticPr fontId="1"/>
  </si>
  <si>
    <t>下吾川３　２６か所</t>
    <phoneticPr fontId="1"/>
  </si>
  <si>
    <t>下吾川５　９か所</t>
    <phoneticPr fontId="1"/>
  </si>
  <si>
    <t>下三谷　６か所</t>
    <phoneticPr fontId="1"/>
  </si>
  <si>
    <t>上三谷　５か所</t>
    <phoneticPr fontId="1"/>
  </si>
  <si>
    <t>上野　　２３か所</t>
    <phoneticPr fontId="1"/>
  </si>
  <si>
    <t>宮下　　１０か所</t>
    <phoneticPr fontId="1"/>
  </si>
  <si>
    <t>八倉　　３か所</t>
    <phoneticPr fontId="1"/>
  </si>
  <si>
    <t>泉町　　１か所</t>
    <phoneticPr fontId="1"/>
  </si>
  <si>
    <t>上灘B　７か所</t>
    <phoneticPr fontId="1"/>
  </si>
  <si>
    <t>出渕１　３か所</t>
    <phoneticPr fontId="1"/>
  </si>
  <si>
    <t>中山・双海犬寄広報委員区</t>
    <rPh sb="0" eb="2">
      <t>ナカヤマ</t>
    </rPh>
    <rPh sb="3" eb="5">
      <t>フタミ</t>
    </rPh>
    <rPh sb="5" eb="7">
      <t>イヌヨセ</t>
    </rPh>
    <rPh sb="7" eb="9">
      <t>コウホウ</t>
    </rPh>
    <rPh sb="9" eb="11">
      <t>イイン</t>
    </rPh>
    <rPh sb="11" eb="12">
      <t>ク</t>
    </rPh>
    <phoneticPr fontId="1"/>
  </si>
  <si>
    <t>満野空広報委員区</t>
    <rPh sb="0" eb="2">
      <t>ミツノ</t>
    </rPh>
    <rPh sb="2" eb="3">
      <t>ソラ</t>
    </rPh>
    <rPh sb="3" eb="5">
      <t>コウホウ</t>
    </rPh>
    <rPh sb="5" eb="7">
      <t>イイン</t>
    </rPh>
    <rPh sb="7" eb="8">
      <t>ク</t>
    </rPh>
    <phoneticPr fontId="1"/>
  </si>
  <si>
    <t>下浜老人クラブ</t>
    <rPh sb="0" eb="1">
      <t>シモ</t>
    </rPh>
    <rPh sb="1" eb="2">
      <t>ハマ</t>
    </rPh>
    <rPh sb="2" eb="4">
      <t>ロウジン</t>
    </rPh>
    <phoneticPr fontId="1"/>
  </si>
  <si>
    <t>米湊BC・灘町AB広報区</t>
    <rPh sb="0" eb="2">
      <t>コミナト</t>
    </rPh>
    <rPh sb="5" eb="7">
      <t>ナダマチ</t>
    </rPh>
    <rPh sb="9" eb="11">
      <t>コウホウ</t>
    </rPh>
    <rPh sb="11" eb="12">
      <t>ク</t>
    </rPh>
    <phoneticPr fontId="1"/>
  </si>
  <si>
    <t>長沢広報区</t>
    <rPh sb="0" eb="2">
      <t>ナガサワ</t>
    </rPh>
    <rPh sb="2" eb="4">
      <t>コウホウ</t>
    </rPh>
    <rPh sb="4" eb="5">
      <t>ク</t>
    </rPh>
    <phoneticPr fontId="1"/>
  </si>
  <si>
    <t>南伊予地区</t>
    <rPh sb="0" eb="1">
      <t>ミナミ</t>
    </rPh>
    <rPh sb="1" eb="3">
      <t>イヨ</t>
    </rPh>
    <rPh sb="3" eb="5">
      <t>チク</t>
    </rPh>
    <phoneticPr fontId="1"/>
  </si>
  <si>
    <t>湊町区長協議会</t>
    <rPh sb="0" eb="2">
      <t>ミナトマチ</t>
    </rPh>
    <rPh sb="2" eb="4">
      <t>クチョウ</t>
    </rPh>
    <rPh sb="4" eb="7">
      <t>キョウギカイ</t>
    </rPh>
    <phoneticPr fontId="1"/>
  </si>
  <si>
    <t>米湊A-1、A-2広報区</t>
    <rPh sb="0" eb="2">
      <t>コミナト</t>
    </rPh>
    <rPh sb="9" eb="11">
      <t>コウホウ</t>
    </rPh>
    <rPh sb="11" eb="12">
      <t>ク</t>
    </rPh>
    <phoneticPr fontId="1"/>
  </si>
  <si>
    <t>中村地区</t>
    <phoneticPr fontId="1"/>
  </si>
  <si>
    <t>下吾川４・５広報区</t>
    <rPh sb="0" eb="3">
      <t>シモアガワ</t>
    </rPh>
    <rPh sb="6" eb="8">
      <t>コウホウ</t>
    </rPh>
    <rPh sb="8" eb="9">
      <t>ク</t>
    </rPh>
    <phoneticPr fontId="1"/>
  </si>
  <si>
    <t>下吾川１・２広報区</t>
    <rPh sb="0" eb="3">
      <t>シモアガワ</t>
    </rPh>
    <rPh sb="6" eb="8">
      <t>コウホウ</t>
    </rPh>
    <rPh sb="8" eb="9">
      <t>ク</t>
    </rPh>
    <phoneticPr fontId="1"/>
  </si>
  <si>
    <t>柚之木広報委員区</t>
    <rPh sb="0" eb="1">
      <t>ユ</t>
    </rPh>
    <rPh sb="1" eb="2">
      <t>ノ</t>
    </rPh>
    <rPh sb="2" eb="3">
      <t>キ</t>
    </rPh>
    <rPh sb="3" eb="5">
      <t>コウホウ</t>
    </rPh>
    <rPh sb="5" eb="7">
      <t>イイン</t>
    </rPh>
    <rPh sb="7" eb="8">
      <t>ク</t>
    </rPh>
    <phoneticPr fontId="1"/>
  </si>
  <si>
    <t>本谷広報委員区</t>
    <rPh sb="0" eb="2">
      <t>ホンダニ</t>
    </rPh>
    <rPh sb="2" eb="4">
      <t>コウホウ</t>
    </rPh>
    <rPh sb="4" eb="6">
      <t>イイン</t>
    </rPh>
    <rPh sb="6" eb="7">
      <t>ク</t>
    </rPh>
    <phoneticPr fontId="1"/>
  </si>
  <si>
    <t>奥西広報委員区</t>
    <rPh sb="0" eb="2">
      <t>オクニシ</t>
    </rPh>
    <rPh sb="2" eb="4">
      <t>コウホウ</t>
    </rPh>
    <rPh sb="4" eb="6">
      <t>イイン</t>
    </rPh>
    <rPh sb="6" eb="7">
      <t>ク</t>
    </rPh>
    <phoneticPr fontId="1"/>
  </si>
  <si>
    <t>小池広報委員区</t>
    <rPh sb="0" eb="2">
      <t>コイケ</t>
    </rPh>
    <rPh sb="2" eb="4">
      <t>コウホウ</t>
    </rPh>
    <rPh sb="4" eb="6">
      <t>イイン</t>
    </rPh>
    <rPh sb="6" eb="7">
      <t>ク</t>
    </rPh>
    <phoneticPr fontId="1"/>
  </si>
  <si>
    <t>漆広報委員区</t>
    <rPh sb="0" eb="1">
      <t>ウルシ</t>
    </rPh>
    <rPh sb="1" eb="3">
      <t>コウホウ</t>
    </rPh>
    <rPh sb="3" eb="5">
      <t>イイン</t>
    </rPh>
    <rPh sb="5" eb="6">
      <t>ク</t>
    </rPh>
    <phoneticPr fontId="1"/>
  </si>
  <si>
    <t>榎峠広報委員区</t>
    <rPh sb="0" eb="1">
      <t>エノキ</t>
    </rPh>
    <rPh sb="1" eb="2">
      <t>トウゲ</t>
    </rPh>
    <rPh sb="2" eb="4">
      <t>コウホウ</t>
    </rPh>
    <rPh sb="4" eb="6">
      <t>イイン</t>
    </rPh>
    <rPh sb="6" eb="7">
      <t>ク</t>
    </rPh>
    <phoneticPr fontId="1"/>
  </si>
  <si>
    <t>高野川広報委員区</t>
    <rPh sb="0" eb="3">
      <t>コウノカワ</t>
    </rPh>
    <rPh sb="3" eb="5">
      <t>コウホウ</t>
    </rPh>
    <rPh sb="5" eb="7">
      <t>イイン</t>
    </rPh>
    <rPh sb="7" eb="8">
      <t>ク</t>
    </rPh>
    <phoneticPr fontId="1"/>
  </si>
  <si>
    <t>日南登広報委員区</t>
    <rPh sb="0" eb="1">
      <t>ヒ</t>
    </rPh>
    <rPh sb="1" eb="2">
      <t>ミナミ</t>
    </rPh>
    <rPh sb="2" eb="3">
      <t>ノボル</t>
    </rPh>
    <rPh sb="3" eb="5">
      <t>コウホウ</t>
    </rPh>
    <rPh sb="5" eb="7">
      <t>イイン</t>
    </rPh>
    <rPh sb="7" eb="8">
      <t>ク</t>
    </rPh>
    <phoneticPr fontId="1"/>
  </si>
  <si>
    <t>高見広報委員区</t>
    <rPh sb="0" eb="2">
      <t>タカミ</t>
    </rPh>
    <rPh sb="2" eb="4">
      <t>コウホウ</t>
    </rPh>
    <rPh sb="4" eb="6">
      <t>イイン</t>
    </rPh>
    <rPh sb="6" eb="7">
      <t>ク</t>
    </rPh>
    <phoneticPr fontId="1"/>
  </si>
  <si>
    <t>閏住広報委員区</t>
    <rPh sb="0" eb="1">
      <t>ウルウ</t>
    </rPh>
    <rPh sb="1" eb="2">
      <t>スミ</t>
    </rPh>
    <rPh sb="2" eb="4">
      <t>コウホウ</t>
    </rPh>
    <rPh sb="4" eb="6">
      <t>イイン</t>
    </rPh>
    <rPh sb="6" eb="7">
      <t>ク</t>
    </rPh>
    <phoneticPr fontId="1"/>
  </si>
  <si>
    <t>髙岡広報委員区</t>
    <rPh sb="0" eb="2">
      <t>タカオカ</t>
    </rPh>
    <rPh sb="2" eb="4">
      <t>コウホウ</t>
    </rPh>
    <rPh sb="4" eb="6">
      <t>イイン</t>
    </rPh>
    <rPh sb="6" eb="7">
      <t>ク</t>
    </rPh>
    <phoneticPr fontId="1"/>
  </si>
  <si>
    <t>柿谷広報委員区</t>
    <rPh sb="0" eb="2">
      <t>カキダニ</t>
    </rPh>
    <rPh sb="2" eb="4">
      <t>コウホウ</t>
    </rPh>
    <rPh sb="4" eb="6">
      <t>イイン</t>
    </rPh>
    <rPh sb="6" eb="7">
      <t>ク</t>
    </rPh>
    <phoneticPr fontId="1"/>
  </si>
  <si>
    <t>福元広報委員区</t>
    <rPh sb="0" eb="2">
      <t>フクモト</t>
    </rPh>
    <rPh sb="2" eb="4">
      <t>コウホウ</t>
    </rPh>
    <rPh sb="4" eb="6">
      <t>イイン</t>
    </rPh>
    <rPh sb="6" eb="7">
      <t>ク</t>
    </rPh>
    <phoneticPr fontId="1"/>
  </si>
  <si>
    <t>日喰広報委員区</t>
    <rPh sb="0" eb="1">
      <t>ヒ</t>
    </rPh>
    <rPh sb="1" eb="2">
      <t>ク</t>
    </rPh>
    <rPh sb="2" eb="4">
      <t>コウホウ</t>
    </rPh>
    <rPh sb="4" eb="6">
      <t>イイン</t>
    </rPh>
    <rPh sb="6" eb="7">
      <t>ク</t>
    </rPh>
    <phoneticPr fontId="1"/>
  </si>
  <si>
    <t>上灘B広報区</t>
    <rPh sb="0" eb="2">
      <t>カミナダ</t>
    </rPh>
    <rPh sb="3" eb="5">
      <t>コウホウ</t>
    </rPh>
    <rPh sb="5" eb="6">
      <t>ク</t>
    </rPh>
    <phoneticPr fontId="1"/>
  </si>
  <si>
    <t>福岡広報委員区</t>
    <rPh sb="0" eb="2">
      <t>フクオカ</t>
    </rPh>
    <rPh sb="2" eb="4">
      <t>コウホウ</t>
    </rPh>
    <rPh sb="4" eb="6">
      <t>イイン</t>
    </rPh>
    <rPh sb="6" eb="7">
      <t>ク</t>
    </rPh>
    <phoneticPr fontId="1"/>
  </si>
  <si>
    <t>源氏広報委員区</t>
    <rPh sb="0" eb="2">
      <t>ゲンジ</t>
    </rPh>
    <rPh sb="2" eb="4">
      <t>コウホウ</t>
    </rPh>
    <rPh sb="4" eb="6">
      <t>イイン</t>
    </rPh>
    <rPh sb="6" eb="7">
      <t>ク</t>
    </rPh>
    <phoneticPr fontId="1"/>
  </si>
  <si>
    <t>福住広報委員区</t>
    <rPh sb="0" eb="2">
      <t>フクズミ</t>
    </rPh>
    <rPh sb="2" eb="4">
      <t>コウホウ</t>
    </rPh>
    <rPh sb="4" eb="6">
      <t>イイン</t>
    </rPh>
    <rPh sb="6" eb="7">
      <t>ク</t>
    </rPh>
    <phoneticPr fontId="1"/>
  </si>
  <si>
    <t>南山崎地区</t>
    <rPh sb="0" eb="1">
      <t>ミナミ</t>
    </rPh>
    <rPh sb="1" eb="3">
      <t>ヤマサキ</t>
    </rPh>
    <rPh sb="3" eb="5">
      <t>チク</t>
    </rPh>
    <phoneticPr fontId="1"/>
  </si>
  <si>
    <t>本村公民館</t>
    <rPh sb="0" eb="2">
      <t>ホンムラ</t>
    </rPh>
    <rPh sb="2" eb="5">
      <t>コウミンカン</t>
    </rPh>
    <phoneticPr fontId="1"/>
  </si>
  <si>
    <t>三島広報委員区</t>
    <rPh sb="0" eb="2">
      <t>ミシマ</t>
    </rPh>
    <rPh sb="2" eb="4">
      <t>コウホウ</t>
    </rPh>
    <rPh sb="4" eb="6">
      <t>イイン</t>
    </rPh>
    <rPh sb="6" eb="7">
      <t>ク</t>
    </rPh>
    <phoneticPr fontId="1"/>
  </si>
  <si>
    <t>村中広報委員区</t>
    <rPh sb="0" eb="2">
      <t>ムラナカ</t>
    </rPh>
    <rPh sb="2" eb="4">
      <t>コウホウ</t>
    </rPh>
    <rPh sb="4" eb="6">
      <t>イイン</t>
    </rPh>
    <rPh sb="6" eb="7">
      <t>ク</t>
    </rPh>
    <phoneticPr fontId="1"/>
  </si>
  <si>
    <t>豊岡１広報委員区</t>
    <rPh sb="0" eb="2">
      <t>トヨオカ</t>
    </rPh>
    <rPh sb="3" eb="5">
      <t>コウホウ</t>
    </rPh>
    <rPh sb="5" eb="7">
      <t>イイン</t>
    </rPh>
    <rPh sb="7" eb="8">
      <t>ク</t>
    </rPh>
    <phoneticPr fontId="1"/>
  </si>
  <si>
    <t>影浦広報委員区</t>
    <rPh sb="0" eb="2">
      <t>カゲウラ</t>
    </rPh>
    <rPh sb="2" eb="4">
      <t>コウホウ</t>
    </rPh>
    <rPh sb="4" eb="6">
      <t>イイン</t>
    </rPh>
    <rPh sb="6" eb="7">
      <t>ク</t>
    </rPh>
    <phoneticPr fontId="1"/>
  </si>
  <si>
    <t>竹之内広報委員区</t>
    <rPh sb="0" eb="3">
      <t>タケノウチ</t>
    </rPh>
    <rPh sb="3" eb="5">
      <t>コウホウ</t>
    </rPh>
    <rPh sb="5" eb="7">
      <t>イイン</t>
    </rPh>
    <rPh sb="7" eb="8">
      <t>ク</t>
    </rPh>
    <phoneticPr fontId="1"/>
  </si>
  <si>
    <t>城ノ下広報委員区</t>
    <rPh sb="0" eb="1">
      <t>ジョウ</t>
    </rPh>
    <rPh sb="2" eb="3">
      <t>シタ</t>
    </rPh>
    <rPh sb="3" eb="5">
      <t>コウホウ</t>
    </rPh>
    <rPh sb="5" eb="7">
      <t>イイン</t>
    </rPh>
    <rPh sb="7" eb="8">
      <t>ク</t>
    </rPh>
    <phoneticPr fontId="1"/>
  </si>
  <si>
    <t>満野浜広報委員区</t>
    <rPh sb="0" eb="2">
      <t>ミツノ</t>
    </rPh>
    <rPh sb="2" eb="3">
      <t>ハマ</t>
    </rPh>
    <rPh sb="3" eb="5">
      <t>コウホウ</t>
    </rPh>
    <rPh sb="5" eb="7">
      <t>イイン</t>
    </rPh>
    <rPh sb="7" eb="8">
      <t>ク</t>
    </rPh>
    <phoneticPr fontId="1"/>
  </si>
  <si>
    <t>日尾野広報委員区</t>
    <rPh sb="0" eb="3">
      <t>ヒビノ</t>
    </rPh>
    <rPh sb="3" eb="5">
      <t>コウホウ</t>
    </rPh>
    <rPh sb="5" eb="7">
      <t>イイン</t>
    </rPh>
    <rPh sb="7" eb="8">
      <t>ク</t>
    </rPh>
    <phoneticPr fontId="1"/>
  </si>
  <si>
    <t>豊岡２広報委員区</t>
    <rPh sb="0" eb="2">
      <t>トヨオカ</t>
    </rPh>
    <rPh sb="3" eb="5">
      <t>コウホウ</t>
    </rPh>
    <rPh sb="5" eb="7">
      <t>イイン</t>
    </rPh>
    <rPh sb="7" eb="8">
      <t>ク</t>
    </rPh>
    <phoneticPr fontId="1"/>
  </si>
  <si>
    <t>大栄広報委員区</t>
    <rPh sb="0" eb="2">
      <t>オオエ</t>
    </rPh>
    <rPh sb="2" eb="4">
      <t>コウホウ</t>
    </rPh>
    <rPh sb="4" eb="6">
      <t>イイン</t>
    </rPh>
    <rPh sb="6" eb="7">
      <t>ク</t>
    </rPh>
    <phoneticPr fontId="1"/>
  </si>
  <si>
    <t>泉町広報区長</t>
    <rPh sb="0" eb="1">
      <t>イズミ</t>
    </rPh>
    <rPh sb="1" eb="2">
      <t>マチ</t>
    </rPh>
    <rPh sb="2" eb="4">
      <t>コウホウ</t>
    </rPh>
    <rPh sb="4" eb="6">
      <t>クチョウ</t>
    </rPh>
    <phoneticPr fontId="1"/>
  </si>
  <si>
    <t>梅原広報委員区</t>
    <rPh sb="0" eb="2">
      <t>ウメバラ</t>
    </rPh>
    <rPh sb="2" eb="4">
      <t>コウホウ</t>
    </rPh>
    <rPh sb="4" eb="6">
      <t>イイン</t>
    </rPh>
    <rPh sb="6" eb="7">
      <t>ク</t>
    </rPh>
    <phoneticPr fontId="1"/>
  </si>
  <si>
    <t>両谷公民館</t>
    <rPh sb="0" eb="1">
      <t>リョウ</t>
    </rPh>
    <rPh sb="1" eb="2">
      <t>タニ</t>
    </rPh>
    <rPh sb="2" eb="5">
      <t>コウミンカン</t>
    </rPh>
    <phoneticPr fontId="1"/>
  </si>
  <si>
    <t>富貴広報委員</t>
    <rPh sb="0" eb="2">
      <t>トミキ</t>
    </rPh>
    <rPh sb="2" eb="4">
      <t>コウホウ</t>
    </rPh>
    <rPh sb="4" eb="6">
      <t>イイン</t>
    </rPh>
    <phoneticPr fontId="1"/>
  </si>
  <si>
    <t>下吾川３広報区</t>
    <rPh sb="4" eb="6">
      <t>コウホウ</t>
    </rPh>
    <rPh sb="6" eb="7">
      <t>ク</t>
    </rPh>
    <phoneticPr fontId="1"/>
  </si>
  <si>
    <t>赤海広報委員区</t>
    <rPh sb="0" eb="2">
      <t>アカサコ</t>
    </rPh>
    <rPh sb="2" eb="4">
      <t>コウホウ</t>
    </rPh>
    <rPh sb="4" eb="6">
      <t>イイン</t>
    </rPh>
    <rPh sb="6" eb="7">
      <t>ク</t>
    </rPh>
    <phoneticPr fontId="1"/>
  </si>
  <si>
    <t>上吾川広報区</t>
    <rPh sb="0" eb="3">
      <t>カミアガワ</t>
    </rPh>
    <rPh sb="3" eb="5">
      <t>コウホウ</t>
    </rPh>
    <rPh sb="5" eb="6">
      <t>ク</t>
    </rPh>
    <phoneticPr fontId="1"/>
  </si>
  <si>
    <t>森の園</t>
    <rPh sb="0" eb="1">
      <t>モリ</t>
    </rPh>
    <rPh sb="2" eb="3">
      <t>ソノ</t>
    </rPh>
    <phoneticPr fontId="1"/>
  </si>
  <si>
    <t>伊予あいじゅ</t>
    <rPh sb="0" eb="2">
      <t>イヨ</t>
    </rPh>
    <phoneticPr fontId="1"/>
  </si>
  <si>
    <t>岡広報委員</t>
    <rPh sb="0" eb="1">
      <t>オカ</t>
    </rPh>
    <rPh sb="1" eb="3">
      <t>コウホウ</t>
    </rPh>
    <rPh sb="3" eb="5">
      <t>イイン</t>
    </rPh>
    <phoneticPr fontId="1"/>
  </si>
  <si>
    <t>永木広報委員区</t>
    <rPh sb="0" eb="2">
      <t>ナガキ</t>
    </rPh>
    <rPh sb="2" eb="4">
      <t>コウホウ</t>
    </rPh>
    <rPh sb="4" eb="6">
      <t>イイン</t>
    </rPh>
    <rPh sb="6" eb="7">
      <t>ク</t>
    </rPh>
    <phoneticPr fontId="1"/>
  </si>
  <si>
    <t>上浜公民館</t>
    <rPh sb="0" eb="1">
      <t>カミ</t>
    </rPh>
    <rPh sb="1" eb="2">
      <t>ハマ</t>
    </rPh>
    <rPh sb="2" eb="5">
      <t>コウミンカン</t>
    </rPh>
    <phoneticPr fontId="1"/>
  </si>
  <si>
    <t>日浦広報委員</t>
    <rPh sb="0" eb="2">
      <t>ヒウラ</t>
    </rPh>
    <rPh sb="2" eb="4">
      <t>コウホウ</t>
    </rPh>
    <rPh sb="4" eb="6">
      <t>イイン</t>
    </rPh>
    <phoneticPr fontId="1"/>
  </si>
  <si>
    <t>なかやま幸梅園</t>
    <rPh sb="4" eb="5">
      <t>コウ</t>
    </rPh>
    <rPh sb="5" eb="6">
      <t>バイ</t>
    </rPh>
    <rPh sb="6" eb="7">
      <t>エン</t>
    </rPh>
    <phoneticPr fontId="1"/>
  </si>
  <si>
    <t>門前広報委員区</t>
    <rPh sb="0" eb="2">
      <t>モンゼン</t>
    </rPh>
    <rPh sb="2" eb="4">
      <t>コウホウ</t>
    </rPh>
    <rPh sb="4" eb="6">
      <t>イイン</t>
    </rPh>
    <rPh sb="6" eb="7">
      <t>ク</t>
    </rPh>
    <phoneticPr fontId="1"/>
  </si>
  <si>
    <t>野中広報区</t>
    <rPh sb="0" eb="2">
      <t>ノナカ</t>
    </rPh>
    <rPh sb="2" eb="4">
      <t>コウホウ</t>
    </rPh>
    <rPh sb="4" eb="5">
      <t>ク</t>
    </rPh>
    <phoneticPr fontId="1"/>
  </si>
  <si>
    <t>東峰広報委員</t>
    <rPh sb="0" eb="2">
      <t>ヒガシミネ</t>
    </rPh>
    <rPh sb="2" eb="4">
      <t>コウホウ</t>
    </rPh>
    <rPh sb="4" eb="6">
      <t>イイン</t>
    </rPh>
    <phoneticPr fontId="1"/>
  </si>
  <si>
    <t>池ノ久保広報委員</t>
    <rPh sb="0" eb="1">
      <t>イケ</t>
    </rPh>
    <rPh sb="2" eb="4">
      <t>クボ</t>
    </rPh>
    <rPh sb="4" eb="6">
      <t>コウホウ</t>
    </rPh>
    <rPh sb="6" eb="8">
      <t>イイン</t>
    </rPh>
    <phoneticPr fontId="1"/>
  </si>
  <si>
    <t>小網広報委員</t>
    <rPh sb="0" eb="2">
      <t>コアミ</t>
    </rPh>
    <rPh sb="2" eb="4">
      <t>コウホウ</t>
    </rPh>
    <rPh sb="4" eb="6">
      <t>イイン</t>
    </rPh>
    <phoneticPr fontId="1"/>
  </si>
  <si>
    <t>梅之木広報委員区</t>
    <rPh sb="0" eb="2">
      <t>ウメノ</t>
    </rPh>
    <rPh sb="2" eb="3">
      <t>キ</t>
    </rPh>
    <rPh sb="3" eb="5">
      <t>コウホウ</t>
    </rPh>
    <rPh sb="5" eb="7">
      <t>イイン</t>
    </rPh>
    <rPh sb="7" eb="8">
      <t>ク</t>
    </rPh>
    <phoneticPr fontId="1"/>
  </si>
  <si>
    <t>平沢広報委員区</t>
    <rPh sb="0" eb="2">
      <t>ヒラサワ</t>
    </rPh>
    <rPh sb="2" eb="4">
      <t>コウホウ</t>
    </rPh>
    <rPh sb="4" eb="6">
      <t>イイン</t>
    </rPh>
    <rPh sb="6" eb="7">
      <t>ク</t>
    </rPh>
    <phoneticPr fontId="1"/>
  </si>
  <si>
    <t>石久保広報委員区</t>
    <rPh sb="0" eb="1">
      <t>イシ</t>
    </rPh>
    <rPh sb="1" eb="3">
      <t>クボ</t>
    </rPh>
    <rPh sb="3" eb="5">
      <t>コウホウ</t>
    </rPh>
    <rPh sb="5" eb="7">
      <t>イイン</t>
    </rPh>
    <rPh sb="7" eb="8">
      <t>ク</t>
    </rPh>
    <phoneticPr fontId="1"/>
  </si>
  <si>
    <t>本郷広報委員区</t>
    <rPh sb="0" eb="2">
      <t>ホンゴウ</t>
    </rPh>
    <rPh sb="2" eb="4">
      <t>コウホウ</t>
    </rPh>
    <rPh sb="4" eb="6">
      <t>イイン</t>
    </rPh>
    <rPh sb="6" eb="7">
      <t>ク</t>
    </rPh>
    <phoneticPr fontId="1"/>
  </si>
  <si>
    <t>坪之内広報委員区</t>
    <rPh sb="0" eb="1">
      <t>ツボ</t>
    </rPh>
    <rPh sb="1" eb="2">
      <t>ノ</t>
    </rPh>
    <rPh sb="2" eb="3">
      <t>ウチ</t>
    </rPh>
    <rPh sb="3" eb="5">
      <t>コウホウ</t>
    </rPh>
    <rPh sb="5" eb="7">
      <t>イイン</t>
    </rPh>
    <rPh sb="7" eb="8">
      <t>ク</t>
    </rPh>
    <phoneticPr fontId="1"/>
  </si>
  <si>
    <t>久保公民館</t>
    <rPh sb="0" eb="2">
      <t>クボ</t>
    </rPh>
    <rPh sb="2" eb="5">
      <t>コウミンカン</t>
    </rPh>
    <phoneticPr fontId="1"/>
  </si>
  <si>
    <t>双海夕なぎ会</t>
    <rPh sb="0" eb="2">
      <t>フタミ</t>
    </rPh>
    <rPh sb="2" eb="3">
      <t>ユウ</t>
    </rPh>
    <rPh sb="5" eb="6">
      <t>カイ</t>
    </rPh>
    <phoneticPr fontId="1"/>
  </si>
  <si>
    <t>双葉公民館</t>
    <rPh sb="0" eb="2">
      <t>フタバ</t>
    </rPh>
    <rPh sb="2" eb="5">
      <t>コウミンカン</t>
    </rPh>
    <phoneticPr fontId="1"/>
  </si>
  <si>
    <t>奥東広報委員</t>
    <rPh sb="0" eb="1">
      <t>オク</t>
    </rPh>
    <rPh sb="1" eb="2">
      <t>ヒガシ</t>
    </rPh>
    <rPh sb="2" eb="4">
      <t>コウホウ</t>
    </rPh>
    <rPh sb="4" eb="6">
      <t>イイン</t>
    </rPh>
    <phoneticPr fontId="1"/>
  </si>
  <si>
    <t>東町広報委員</t>
    <rPh sb="0" eb="2">
      <t>ヒガシマチ</t>
    </rPh>
    <rPh sb="2" eb="4">
      <t>コウホウ</t>
    </rPh>
    <rPh sb="4" eb="6">
      <t>イイン</t>
    </rPh>
    <phoneticPr fontId="1"/>
  </si>
  <si>
    <t>安別当広報委員区</t>
    <rPh sb="0" eb="3">
      <t>アベットウ</t>
    </rPh>
    <rPh sb="3" eb="5">
      <t>コウホウ</t>
    </rPh>
    <rPh sb="5" eb="7">
      <t>イイン</t>
    </rPh>
    <rPh sb="7" eb="8">
      <t>ク</t>
    </rPh>
    <phoneticPr fontId="1"/>
  </si>
  <si>
    <t>栃谷広報委員</t>
    <rPh sb="0" eb="2">
      <t>トチダニ</t>
    </rPh>
    <rPh sb="2" eb="4">
      <t>コウホウ</t>
    </rPh>
    <rPh sb="4" eb="6">
      <t>イイン</t>
    </rPh>
    <phoneticPr fontId="1"/>
  </si>
  <si>
    <t>坪井広報委員</t>
    <rPh sb="0" eb="2">
      <t>ツボイ</t>
    </rPh>
    <rPh sb="2" eb="4">
      <t>コウホウ</t>
    </rPh>
    <rPh sb="4" eb="6">
      <t>イイン</t>
    </rPh>
    <phoneticPr fontId="1"/>
  </si>
  <si>
    <t>添賀広報委員区</t>
    <rPh sb="0" eb="1">
      <t>ソ</t>
    </rPh>
    <rPh sb="2" eb="4">
      <t>コウホウ</t>
    </rPh>
    <rPh sb="4" eb="6">
      <t>イイン</t>
    </rPh>
    <rPh sb="6" eb="7">
      <t>ク</t>
    </rPh>
    <phoneticPr fontId="1"/>
  </si>
  <si>
    <t>重藤広報委員区</t>
    <rPh sb="0" eb="2">
      <t>シゲトウ</t>
    </rPh>
    <rPh sb="2" eb="4">
      <t>コウホウ</t>
    </rPh>
    <rPh sb="4" eb="6">
      <t>イイン</t>
    </rPh>
    <rPh sb="6" eb="7">
      <t>ク</t>
    </rPh>
    <phoneticPr fontId="1"/>
  </si>
  <si>
    <t>平村広報委員区</t>
    <rPh sb="0" eb="2">
      <t>ヒラムラ</t>
    </rPh>
    <rPh sb="2" eb="4">
      <t>コウホウ</t>
    </rPh>
    <rPh sb="4" eb="6">
      <t>イイン</t>
    </rPh>
    <rPh sb="6" eb="7">
      <t>ク</t>
    </rPh>
    <phoneticPr fontId="1"/>
  </si>
  <si>
    <t>長寿介護課</t>
    <rPh sb="0" eb="2">
      <t>チョウジュ</t>
    </rPh>
    <rPh sb="2" eb="4">
      <t>カイゴ</t>
    </rPh>
    <rPh sb="4" eb="5">
      <t>カ</t>
    </rPh>
    <phoneticPr fontId="1"/>
  </si>
  <si>
    <t>小網東老人クラブ</t>
    <rPh sb="0" eb="2">
      <t>コアミ</t>
    </rPh>
    <rPh sb="2" eb="3">
      <t>ヒガシ</t>
    </rPh>
    <rPh sb="3" eb="5">
      <t>ロウジン</t>
    </rPh>
    <phoneticPr fontId="1"/>
  </si>
  <si>
    <t>大平さわやかクラブ</t>
    <rPh sb="0" eb="2">
      <t>オオヒラ</t>
    </rPh>
    <phoneticPr fontId="1"/>
  </si>
  <si>
    <t>鳥ノ木クラブ</t>
    <rPh sb="0" eb="1">
      <t>トリ</t>
    </rPh>
    <rPh sb="2" eb="3">
      <t>キ</t>
    </rPh>
    <phoneticPr fontId="1"/>
  </si>
  <si>
    <t>新川なぎさ会</t>
    <rPh sb="0" eb="2">
      <t>シンカワ</t>
    </rPh>
    <rPh sb="5" eb="6">
      <t>カイ</t>
    </rPh>
    <phoneticPr fontId="1"/>
  </si>
  <si>
    <t>宮下老人クラブ</t>
    <rPh sb="0" eb="2">
      <t>ミヤシタ</t>
    </rPh>
    <rPh sb="2" eb="4">
      <t>ロウジン</t>
    </rPh>
    <phoneticPr fontId="1"/>
  </si>
  <si>
    <t>三島老人クラブ</t>
    <rPh sb="0" eb="2">
      <t>ミシマ</t>
    </rPh>
    <rPh sb="2" eb="4">
      <t>ロウジン</t>
    </rPh>
    <phoneticPr fontId="1"/>
  </si>
  <si>
    <t>双葉老人クラブ</t>
    <rPh sb="0" eb="2">
      <t>フタバ</t>
    </rPh>
    <rPh sb="2" eb="4">
      <t>ロウジン</t>
    </rPh>
    <phoneticPr fontId="1"/>
  </si>
  <si>
    <t>米湊港寿会</t>
    <rPh sb="0" eb="2">
      <t>コミナト</t>
    </rPh>
    <rPh sb="2" eb="3">
      <t>ミナト</t>
    </rPh>
    <rPh sb="3" eb="4">
      <t>ジュ</t>
    </rPh>
    <rPh sb="4" eb="5">
      <t>カイ</t>
    </rPh>
    <phoneticPr fontId="1"/>
  </si>
  <si>
    <t>森ふれ愛クラブ</t>
    <rPh sb="0" eb="1">
      <t>モリ</t>
    </rPh>
    <rPh sb="3" eb="4">
      <t>アイ</t>
    </rPh>
    <phoneticPr fontId="1"/>
  </si>
  <si>
    <t>湊町老人クラブ</t>
    <rPh sb="0" eb="2">
      <t>ミナトマチ</t>
    </rPh>
    <rPh sb="2" eb="4">
      <t>ロウジン</t>
    </rPh>
    <phoneticPr fontId="1"/>
  </si>
  <si>
    <t>小網西老人クラブ</t>
    <rPh sb="0" eb="2">
      <t>コアミ</t>
    </rPh>
    <rPh sb="2" eb="3">
      <t>ニシ</t>
    </rPh>
    <rPh sb="3" eb="5">
      <t>ロウジン</t>
    </rPh>
    <phoneticPr fontId="1"/>
  </si>
  <si>
    <t>奥西老人クラブ</t>
    <rPh sb="0" eb="2">
      <t>オクニシ</t>
    </rPh>
    <rPh sb="2" eb="4">
      <t>ロウジン</t>
    </rPh>
    <phoneticPr fontId="1"/>
  </si>
  <si>
    <t>両谷延寿老人クラブ</t>
    <rPh sb="0" eb="1">
      <t>リョウ</t>
    </rPh>
    <rPh sb="1" eb="2">
      <t>タニ</t>
    </rPh>
    <rPh sb="2" eb="4">
      <t>エンジュ</t>
    </rPh>
    <rPh sb="4" eb="6">
      <t>ロウジン</t>
    </rPh>
    <phoneticPr fontId="1"/>
  </si>
  <si>
    <t>上吾川老人クラブ</t>
    <rPh sb="0" eb="3">
      <t>カミアガワ</t>
    </rPh>
    <rPh sb="3" eb="5">
      <t>ロウジン</t>
    </rPh>
    <phoneticPr fontId="1"/>
  </si>
  <si>
    <t>日喰老人クラブ</t>
    <rPh sb="0" eb="2">
      <t>ヒジキ</t>
    </rPh>
    <rPh sb="2" eb="4">
      <t>ロウジン</t>
    </rPh>
    <phoneticPr fontId="1"/>
  </si>
  <si>
    <t>上浜老人クラブ</t>
    <rPh sb="0" eb="1">
      <t>カミ</t>
    </rPh>
    <rPh sb="1" eb="2">
      <t>ハマ</t>
    </rPh>
    <rPh sb="2" eb="4">
      <t>ロウジン</t>
    </rPh>
    <phoneticPr fontId="1"/>
  </si>
  <si>
    <t>満野浜老人クラブ</t>
    <rPh sb="0" eb="2">
      <t>ミツノ</t>
    </rPh>
    <rPh sb="2" eb="3">
      <t>ハマ</t>
    </rPh>
    <rPh sb="3" eb="5">
      <t>ロウジン</t>
    </rPh>
    <phoneticPr fontId="1"/>
  </si>
  <si>
    <t>上三谷ふれあいクラブ</t>
    <rPh sb="0" eb="1">
      <t>カミ</t>
    </rPh>
    <rPh sb="1" eb="3">
      <t>ミタニ</t>
    </rPh>
    <phoneticPr fontId="1"/>
  </si>
  <si>
    <t>第３長寿会</t>
    <rPh sb="0" eb="1">
      <t>ダイ</t>
    </rPh>
    <rPh sb="2" eb="4">
      <t>チョウジュ</t>
    </rPh>
    <rPh sb="4" eb="5">
      <t>カイ</t>
    </rPh>
    <phoneticPr fontId="1"/>
  </si>
  <si>
    <t>第6長寿会</t>
    <rPh sb="0" eb="1">
      <t>ダイ</t>
    </rPh>
    <rPh sb="2" eb="4">
      <t>チョウジュ</t>
    </rPh>
    <rPh sb="4" eb="5">
      <t>カイ</t>
    </rPh>
    <phoneticPr fontId="1"/>
  </si>
  <si>
    <t>第7長寿会</t>
    <rPh sb="0" eb="1">
      <t>ダイ</t>
    </rPh>
    <rPh sb="2" eb="4">
      <t>チョウジュ</t>
    </rPh>
    <rPh sb="4" eb="5">
      <t>カイ</t>
    </rPh>
    <phoneticPr fontId="1"/>
  </si>
  <si>
    <t>第11長寿会</t>
    <rPh sb="0" eb="1">
      <t>ダイ</t>
    </rPh>
    <rPh sb="3" eb="5">
      <t>チョウジュ</t>
    </rPh>
    <rPh sb="5" eb="6">
      <t>カイ</t>
    </rPh>
    <phoneticPr fontId="1"/>
  </si>
  <si>
    <t>本村長生会</t>
    <rPh sb="0" eb="2">
      <t>ホンムラ</t>
    </rPh>
    <rPh sb="2" eb="5">
      <t>チョウセイカイ</t>
    </rPh>
    <phoneticPr fontId="1"/>
  </si>
  <si>
    <t>日尾野老人クラブ</t>
    <rPh sb="0" eb="3">
      <t>ヒビノ</t>
    </rPh>
    <rPh sb="3" eb="5">
      <t>ロウジン</t>
    </rPh>
    <phoneticPr fontId="1"/>
  </si>
  <si>
    <t>佐礼谷老人クラブ</t>
    <rPh sb="0" eb="3">
      <t>サレダニ</t>
    </rPh>
    <rPh sb="3" eb="5">
      <t>ロウジン</t>
    </rPh>
    <phoneticPr fontId="1"/>
  </si>
  <si>
    <t>上野健友会クラブ</t>
    <rPh sb="0" eb="2">
      <t>ウエノ</t>
    </rPh>
    <rPh sb="2" eb="5">
      <t>ケンユウカイ</t>
    </rPh>
    <phoneticPr fontId="1"/>
  </si>
  <si>
    <t>野中老人クラブ</t>
    <rPh sb="0" eb="2">
      <t>ノナカ</t>
    </rPh>
    <rPh sb="2" eb="4">
      <t>ロウジン</t>
    </rPh>
    <phoneticPr fontId="1"/>
  </si>
  <si>
    <t>永木地区老人クラブ</t>
    <rPh sb="0" eb="2">
      <t>ナガキ</t>
    </rPh>
    <rPh sb="2" eb="4">
      <t>チク</t>
    </rPh>
    <rPh sb="4" eb="6">
      <t>ロウジン</t>
    </rPh>
    <phoneticPr fontId="1"/>
  </si>
  <si>
    <t>本郡ふれあいクラブ</t>
    <rPh sb="0" eb="2">
      <t>ホング</t>
    </rPh>
    <phoneticPr fontId="1"/>
  </si>
  <si>
    <t>八倉金松クラブ</t>
    <rPh sb="0" eb="2">
      <t>ヤクラ</t>
    </rPh>
    <rPh sb="2" eb="4">
      <t>カネマツ</t>
    </rPh>
    <phoneticPr fontId="1"/>
  </si>
  <si>
    <t>稲荷東老人クラブ</t>
    <rPh sb="0" eb="2">
      <t>イナリ</t>
    </rPh>
    <rPh sb="2" eb="3">
      <t>ヒガシ</t>
    </rPh>
    <rPh sb="3" eb="5">
      <t>ロウジン</t>
    </rPh>
    <phoneticPr fontId="1"/>
  </si>
  <si>
    <t>石久保老人クラブ</t>
    <rPh sb="0" eb="1">
      <t>イシ</t>
    </rPh>
    <rPh sb="1" eb="3">
      <t>クボ</t>
    </rPh>
    <rPh sb="3" eb="5">
      <t>ロウジン</t>
    </rPh>
    <phoneticPr fontId="1"/>
  </si>
  <si>
    <t>富貴老人クラブ</t>
    <rPh sb="0" eb="2">
      <t>トミキ</t>
    </rPh>
    <rPh sb="2" eb="4">
      <t>ロウジン</t>
    </rPh>
    <phoneticPr fontId="1"/>
  </si>
  <si>
    <t>さざ波老人クラブ</t>
    <rPh sb="2" eb="3">
      <t>ナミ</t>
    </rPh>
    <rPh sb="3" eb="5">
      <t>ロウジン</t>
    </rPh>
    <phoneticPr fontId="1"/>
  </si>
  <si>
    <t>満野空老人クラブ</t>
    <rPh sb="0" eb="2">
      <t>ミツノ</t>
    </rPh>
    <rPh sb="2" eb="3">
      <t>ソラ</t>
    </rPh>
    <rPh sb="3" eb="5">
      <t>ロウジン</t>
    </rPh>
    <phoneticPr fontId="1"/>
  </si>
  <si>
    <t>閏住老人クラブ</t>
    <rPh sb="0" eb="2">
      <t>ウルスミ</t>
    </rPh>
    <rPh sb="2" eb="4">
      <t>ロウジン</t>
    </rPh>
    <phoneticPr fontId="1"/>
  </si>
  <si>
    <t>三島延寿クラブ</t>
    <rPh sb="0" eb="2">
      <t>ミシマ</t>
    </rPh>
    <rPh sb="2" eb="4">
      <t>エンジュ</t>
    </rPh>
    <phoneticPr fontId="1"/>
  </si>
  <si>
    <t>灘町老人クラブ</t>
    <rPh sb="0" eb="2">
      <t>ナダマチ</t>
    </rPh>
    <rPh sb="2" eb="4">
      <t>ロウジン</t>
    </rPh>
    <phoneticPr fontId="1"/>
  </si>
  <si>
    <t>中村にこにこクラブ</t>
    <rPh sb="0" eb="2">
      <t>ナカムラ</t>
    </rPh>
    <phoneticPr fontId="1"/>
  </si>
  <si>
    <t>池ノ久保老人クラブ</t>
    <rPh sb="0" eb="1">
      <t>イケ</t>
    </rPh>
    <rPh sb="2" eb="4">
      <t>クボ</t>
    </rPh>
    <rPh sb="4" eb="6">
      <t>ロウジン</t>
    </rPh>
    <phoneticPr fontId="1"/>
  </si>
  <si>
    <t>市場和やかクラブ</t>
    <rPh sb="0" eb="2">
      <t>イチバ</t>
    </rPh>
    <rPh sb="2" eb="3">
      <t>ナゴ</t>
    </rPh>
    <phoneticPr fontId="1"/>
  </si>
  <si>
    <t>三秋そよ風会</t>
    <rPh sb="0" eb="2">
      <t>ミアキ</t>
    </rPh>
    <rPh sb="4" eb="5">
      <t>カゼ</t>
    </rPh>
    <rPh sb="5" eb="6">
      <t>カイ</t>
    </rPh>
    <phoneticPr fontId="1"/>
  </si>
  <si>
    <t>大栄楠壽会</t>
    <rPh sb="0" eb="2">
      <t>オオエ</t>
    </rPh>
    <rPh sb="2" eb="3">
      <t>クスノキ</t>
    </rPh>
    <rPh sb="3" eb="4">
      <t>コトブキ</t>
    </rPh>
    <rPh sb="4" eb="5">
      <t>カイ</t>
    </rPh>
    <phoneticPr fontId="1"/>
  </si>
  <si>
    <t>本郷老人クラブ</t>
    <rPh sb="0" eb="2">
      <t>ホンゴウ</t>
    </rPh>
    <rPh sb="2" eb="4">
      <t>ロウジン</t>
    </rPh>
    <phoneticPr fontId="1"/>
  </si>
  <si>
    <t>高野川老人クラブ</t>
    <rPh sb="0" eb="3">
      <t>コウノカワ</t>
    </rPh>
    <rPh sb="3" eb="5">
      <t>ロウジン</t>
    </rPh>
    <phoneticPr fontId="1"/>
  </si>
  <si>
    <t>奥東老人クラブ</t>
    <rPh sb="0" eb="2">
      <t>オクヒガシ</t>
    </rPh>
    <rPh sb="2" eb="4">
      <t>ロウジン</t>
    </rPh>
    <phoneticPr fontId="1"/>
  </si>
  <si>
    <t>第８長寿会</t>
    <rPh sb="0" eb="1">
      <t>ダイ</t>
    </rPh>
    <rPh sb="2" eb="4">
      <t>チョウジュ</t>
    </rPh>
    <rPh sb="4" eb="5">
      <t>カイ</t>
    </rPh>
    <phoneticPr fontId="1"/>
  </si>
  <si>
    <t>久保老人クラブ</t>
    <rPh sb="0" eb="2">
      <t>クボ</t>
    </rPh>
    <rPh sb="2" eb="4">
      <t>ロウジン</t>
    </rPh>
    <phoneticPr fontId="1"/>
  </si>
  <si>
    <t>第10長寿会</t>
    <rPh sb="0" eb="1">
      <t>ダイ</t>
    </rPh>
    <rPh sb="3" eb="5">
      <t>チョウジュ</t>
    </rPh>
    <rPh sb="5" eb="6">
      <t>カイ</t>
    </rPh>
    <phoneticPr fontId="1"/>
  </si>
  <si>
    <t>第１長寿会</t>
    <rPh sb="0" eb="1">
      <t>ダイ</t>
    </rPh>
    <rPh sb="2" eb="4">
      <t>チョウジュ</t>
    </rPh>
    <rPh sb="4" eb="5">
      <t>カイ</t>
    </rPh>
    <phoneticPr fontId="1"/>
  </si>
  <si>
    <t>第５長寿会</t>
    <rPh sb="0" eb="1">
      <t>ダイ</t>
    </rPh>
    <rPh sb="2" eb="4">
      <t>チョウジュ</t>
    </rPh>
    <rPh sb="4" eb="5">
      <t>カイ</t>
    </rPh>
    <phoneticPr fontId="1"/>
  </si>
  <si>
    <t>下三谷シルバークラブ</t>
    <rPh sb="0" eb="1">
      <t>シモ</t>
    </rPh>
    <rPh sb="1" eb="3">
      <t>ミタニ</t>
    </rPh>
    <phoneticPr fontId="1"/>
  </si>
  <si>
    <t>下吾川友の会</t>
    <rPh sb="0" eb="3">
      <t>シモアガワ</t>
    </rPh>
    <rPh sb="3" eb="4">
      <t>トモ</t>
    </rPh>
    <rPh sb="5" eb="6">
      <t>カイ</t>
    </rPh>
    <phoneticPr fontId="1"/>
  </si>
  <si>
    <t>伊予市老人クラブ連合会（一般事業補助）</t>
    <rPh sb="0" eb="3">
      <t>イヨシ</t>
    </rPh>
    <rPh sb="3" eb="5">
      <t>ロウジン</t>
    </rPh>
    <rPh sb="8" eb="11">
      <t>レンゴウカイ</t>
    </rPh>
    <rPh sb="12" eb="14">
      <t>イッパン</t>
    </rPh>
    <rPh sb="14" eb="16">
      <t>ジギョウ</t>
    </rPh>
    <rPh sb="16" eb="18">
      <t>ホジョ</t>
    </rPh>
    <phoneticPr fontId="1"/>
  </si>
  <si>
    <t>伊予市老人クラブ連合会（健康づくり事業補助）</t>
    <rPh sb="0" eb="3">
      <t>イヨシ</t>
    </rPh>
    <rPh sb="3" eb="5">
      <t>ロウジン</t>
    </rPh>
    <rPh sb="8" eb="11">
      <t>レンゴウカイ</t>
    </rPh>
    <rPh sb="12" eb="14">
      <t>ケンコウ</t>
    </rPh>
    <rPh sb="17" eb="19">
      <t>ジギョウ</t>
    </rPh>
    <rPh sb="19" eb="21">
      <t>ホジョ</t>
    </rPh>
    <phoneticPr fontId="1"/>
  </si>
  <si>
    <t>伊予市老人クラブ連合会（活動活性化事業補助）</t>
    <rPh sb="0" eb="3">
      <t>イヨシ</t>
    </rPh>
    <rPh sb="3" eb="5">
      <t>ロウジン</t>
    </rPh>
    <rPh sb="8" eb="11">
      <t>レンゴウカイ</t>
    </rPh>
    <rPh sb="12" eb="14">
      <t>カツドウ</t>
    </rPh>
    <rPh sb="14" eb="17">
      <t>カッセイカ</t>
    </rPh>
    <rPh sb="17" eb="19">
      <t>ジギョウ</t>
    </rPh>
    <rPh sb="19" eb="21">
      <t>ホジョ</t>
    </rPh>
    <phoneticPr fontId="1"/>
  </si>
  <si>
    <t>おおひら保育所</t>
    <phoneticPr fontId="1"/>
  </si>
  <si>
    <t>なかむら保育所</t>
    <phoneticPr fontId="1"/>
  </si>
  <si>
    <t>ぐんちゅう保育所</t>
    <phoneticPr fontId="1"/>
  </si>
  <si>
    <t>とりのき保育所</t>
    <phoneticPr fontId="1"/>
  </si>
  <si>
    <t>うえの保育所</t>
    <phoneticPr fontId="1"/>
  </si>
  <si>
    <t>中山保育所</t>
    <phoneticPr fontId="1"/>
  </si>
  <si>
    <t>上灘保育所</t>
    <phoneticPr fontId="1"/>
  </si>
  <si>
    <t>下灘保育所</t>
    <phoneticPr fontId="1"/>
  </si>
  <si>
    <t>さくら幼児園</t>
    <phoneticPr fontId="1"/>
  </si>
  <si>
    <t>子育て支援課</t>
    <rPh sb="0" eb="2">
      <t>コソダ</t>
    </rPh>
    <rPh sb="3" eb="5">
      <t>シエン</t>
    </rPh>
    <rPh sb="5" eb="6">
      <t>カ</t>
    </rPh>
    <phoneticPr fontId="1"/>
  </si>
  <si>
    <t>認定こども園みかんこども園</t>
    <phoneticPr fontId="1"/>
  </si>
  <si>
    <t>伊予くじら認定こども園</t>
    <phoneticPr fontId="1"/>
  </si>
  <si>
    <t>農業振興課</t>
    <rPh sb="0" eb="2">
      <t>ノウギョウ</t>
    </rPh>
    <rPh sb="2" eb="4">
      <t>シンコウ</t>
    </rPh>
    <rPh sb="4" eb="5">
      <t>カ</t>
    </rPh>
    <phoneticPr fontId="1"/>
  </si>
  <si>
    <t>えひめ中央農協</t>
    <phoneticPr fontId="1"/>
  </si>
  <si>
    <t>愛媛銀行</t>
    <phoneticPr fontId="1"/>
  </si>
  <si>
    <t>愛媛信用金庫</t>
    <phoneticPr fontId="1"/>
  </si>
  <si>
    <t>日本政策金融公庫</t>
    <phoneticPr fontId="1"/>
  </si>
  <si>
    <t>中予有機農業研究会</t>
    <phoneticPr fontId="1"/>
  </si>
  <si>
    <t>伊予環境保全会</t>
    <phoneticPr fontId="1"/>
  </si>
  <si>
    <t>伊予の自然環境を守る農業推進会</t>
    <phoneticPr fontId="1"/>
  </si>
  <si>
    <t>武領集落</t>
    <rPh sb="0" eb="1">
      <t>ブ</t>
    </rPh>
    <rPh sb="1" eb="2">
      <t>リョウ</t>
    </rPh>
    <rPh sb="2" eb="4">
      <t>シュウラク</t>
    </rPh>
    <phoneticPr fontId="1"/>
  </si>
  <si>
    <t>立場谷奥集落</t>
    <rPh sb="0" eb="2">
      <t>タチバ</t>
    </rPh>
    <rPh sb="2" eb="3">
      <t>ダニ</t>
    </rPh>
    <rPh sb="3" eb="4">
      <t>オク</t>
    </rPh>
    <rPh sb="4" eb="6">
      <t>シュウラク</t>
    </rPh>
    <phoneticPr fontId="1"/>
  </si>
  <si>
    <t>小手谷集落</t>
    <rPh sb="0" eb="2">
      <t>コテ</t>
    </rPh>
    <rPh sb="2" eb="3">
      <t>ダニ</t>
    </rPh>
    <rPh sb="3" eb="5">
      <t>シュウラク</t>
    </rPh>
    <phoneticPr fontId="1"/>
  </si>
  <si>
    <t>白木谷集落</t>
    <rPh sb="0" eb="2">
      <t>シラキ</t>
    </rPh>
    <rPh sb="2" eb="3">
      <t>ダニ</t>
    </rPh>
    <rPh sb="3" eb="5">
      <t>シュウラク</t>
    </rPh>
    <phoneticPr fontId="1"/>
  </si>
  <si>
    <t>本谷集落</t>
    <rPh sb="0" eb="2">
      <t>ホンダニ</t>
    </rPh>
    <rPh sb="2" eb="4">
      <t>シュウラク</t>
    </rPh>
    <phoneticPr fontId="1"/>
  </si>
  <si>
    <t>猪ノ谷集落</t>
    <rPh sb="0" eb="1">
      <t>イノシシ</t>
    </rPh>
    <rPh sb="2" eb="3">
      <t>ダニ</t>
    </rPh>
    <rPh sb="3" eb="5">
      <t>シュウラク</t>
    </rPh>
    <phoneticPr fontId="1"/>
  </si>
  <si>
    <t>曽根奥集落</t>
    <rPh sb="0" eb="2">
      <t>ソネ</t>
    </rPh>
    <rPh sb="2" eb="3">
      <t>オク</t>
    </rPh>
    <rPh sb="3" eb="5">
      <t>シュウラク</t>
    </rPh>
    <phoneticPr fontId="1"/>
  </si>
  <si>
    <t>柿谷集落</t>
    <rPh sb="0" eb="2">
      <t>カキダニ</t>
    </rPh>
    <rPh sb="2" eb="4">
      <t>シュウラク</t>
    </rPh>
    <phoneticPr fontId="1"/>
  </si>
  <si>
    <t>イノタニ集落</t>
    <rPh sb="4" eb="6">
      <t>シュウラク</t>
    </rPh>
    <phoneticPr fontId="1"/>
  </si>
  <si>
    <t>水口谷西集落</t>
    <rPh sb="0" eb="2">
      <t>ミナクチ</t>
    </rPh>
    <rPh sb="2" eb="3">
      <t>ダニ</t>
    </rPh>
    <rPh sb="3" eb="4">
      <t>ニシ</t>
    </rPh>
    <rPh sb="4" eb="6">
      <t>シュウラク</t>
    </rPh>
    <phoneticPr fontId="1"/>
  </si>
  <si>
    <t>水口谷東集落</t>
    <rPh sb="0" eb="2">
      <t>ミナクチ</t>
    </rPh>
    <rPh sb="2" eb="3">
      <t>ダニ</t>
    </rPh>
    <rPh sb="3" eb="4">
      <t>ヒガシ</t>
    </rPh>
    <rPh sb="4" eb="6">
      <t>シュウラク</t>
    </rPh>
    <phoneticPr fontId="1"/>
  </si>
  <si>
    <t>宮地ヶ谷集落</t>
    <rPh sb="0" eb="2">
      <t>ミヤチ</t>
    </rPh>
    <rPh sb="3" eb="4">
      <t>タニ</t>
    </rPh>
    <rPh sb="4" eb="6">
      <t>シュウラク</t>
    </rPh>
    <phoneticPr fontId="1"/>
  </si>
  <si>
    <t>両澤集落</t>
    <rPh sb="0" eb="2">
      <t>リョウザワ</t>
    </rPh>
    <rPh sb="2" eb="4">
      <t>シュウラク</t>
    </rPh>
    <phoneticPr fontId="1"/>
  </si>
  <si>
    <t>中台集落</t>
    <rPh sb="0" eb="2">
      <t>ナカダイ</t>
    </rPh>
    <rPh sb="2" eb="4">
      <t>シュウラク</t>
    </rPh>
    <phoneticPr fontId="1"/>
  </si>
  <si>
    <t>長崎谷集落</t>
    <rPh sb="0" eb="2">
      <t>ナガサキ</t>
    </rPh>
    <rPh sb="2" eb="3">
      <t>ダニ</t>
    </rPh>
    <rPh sb="3" eb="5">
      <t>シュウラク</t>
    </rPh>
    <phoneticPr fontId="1"/>
  </si>
  <si>
    <t>大町集落</t>
    <rPh sb="0" eb="2">
      <t>オオマチ</t>
    </rPh>
    <rPh sb="2" eb="4">
      <t>シュウラク</t>
    </rPh>
    <phoneticPr fontId="1"/>
  </si>
  <si>
    <t>ナガノ集落</t>
    <rPh sb="3" eb="5">
      <t>シュウラク</t>
    </rPh>
    <phoneticPr fontId="1"/>
  </si>
  <si>
    <t>円土集落</t>
    <rPh sb="0" eb="1">
      <t>エン</t>
    </rPh>
    <rPh sb="1" eb="2">
      <t>ド</t>
    </rPh>
    <rPh sb="2" eb="4">
      <t>シュウラク</t>
    </rPh>
    <phoneticPr fontId="1"/>
  </si>
  <si>
    <t>下団地集落</t>
    <rPh sb="0" eb="1">
      <t>シタ</t>
    </rPh>
    <rPh sb="1" eb="3">
      <t>ダンチ</t>
    </rPh>
    <rPh sb="3" eb="5">
      <t>シュウラク</t>
    </rPh>
    <phoneticPr fontId="1"/>
  </si>
  <si>
    <t>鵜崎集落</t>
    <rPh sb="0" eb="1">
      <t>ウ</t>
    </rPh>
    <rPh sb="1" eb="2">
      <t>サキ</t>
    </rPh>
    <rPh sb="2" eb="4">
      <t>シュウラク</t>
    </rPh>
    <phoneticPr fontId="1"/>
  </si>
  <si>
    <t>四ツ松（石原）集落</t>
    <rPh sb="0" eb="3">
      <t>ヨツマツ</t>
    </rPh>
    <rPh sb="4" eb="6">
      <t>イシハラ</t>
    </rPh>
    <rPh sb="7" eb="9">
      <t>シュウラク</t>
    </rPh>
    <phoneticPr fontId="1"/>
  </si>
  <si>
    <t>平岡集落</t>
    <rPh sb="0" eb="2">
      <t>ヒラオカ</t>
    </rPh>
    <rPh sb="2" eb="4">
      <t>シュウラク</t>
    </rPh>
    <phoneticPr fontId="1"/>
  </si>
  <si>
    <t>三秋端集落</t>
    <rPh sb="0" eb="2">
      <t>ミアキ</t>
    </rPh>
    <rPh sb="2" eb="3">
      <t>ハタ</t>
    </rPh>
    <rPh sb="3" eb="5">
      <t>シュウラク</t>
    </rPh>
    <phoneticPr fontId="1"/>
  </si>
  <si>
    <t>稲荷西集落</t>
    <rPh sb="0" eb="2">
      <t>イナリ</t>
    </rPh>
    <rPh sb="2" eb="3">
      <t>ニシ</t>
    </rPh>
    <rPh sb="3" eb="5">
      <t>シュウラク</t>
    </rPh>
    <phoneticPr fontId="1"/>
  </si>
  <si>
    <t>稲荷谷東集落</t>
    <rPh sb="0" eb="2">
      <t>イナリ</t>
    </rPh>
    <rPh sb="2" eb="3">
      <t>ダニ</t>
    </rPh>
    <rPh sb="3" eb="4">
      <t>ヒガシ</t>
    </rPh>
    <rPh sb="4" eb="6">
      <t>シュウラク</t>
    </rPh>
    <phoneticPr fontId="1"/>
  </si>
  <si>
    <t>稲荷西下集落</t>
    <rPh sb="0" eb="2">
      <t>イナリ</t>
    </rPh>
    <rPh sb="2" eb="3">
      <t>ニシ</t>
    </rPh>
    <rPh sb="3" eb="4">
      <t>シタ</t>
    </rPh>
    <rPh sb="4" eb="6">
      <t>シュウラク</t>
    </rPh>
    <phoneticPr fontId="1"/>
  </si>
  <si>
    <t>上吾川横内集落</t>
    <rPh sb="0" eb="3">
      <t>カミアガワ</t>
    </rPh>
    <rPh sb="3" eb="4">
      <t>ヨコ</t>
    </rPh>
    <rPh sb="4" eb="5">
      <t>ウチ</t>
    </rPh>
    <rPh sb="5" eb="7">
      <t>シュウラク</t>
    </rPh>
    <phoneticPr fontId="1"/>
  </si>
  <si>
    <t>上吾川十合集落</t>
    <rPh sb="0" eb="3">
      <t>カミアガワ</t>
    </rPh>
    <rPh sb="3" eb="5">
      <t>トコ</t>
    </rPh>
    <rPh sb="5" eb="7">
      <t>シュウラク</t>
    </rPh>
    <phoneticPr fontId="1"/>
  </si>
  <si>
    <t>猿ヶ谷集落</t>
    <rPh sb="0" eb="1">
      <t>サル</t>
    </rPh>
    <rPh sb="2" eb="3">
      <t>タニ</t>
    </rPh>
    <rPh sb="3" eb="5">
      <t>シュウラク</t>
    </rPh>
    <phoneticPr fontId="1"/>
  </si>
  <si>
    <t>栗田中央集落</t>
    <rPh sb="0" eb="2">
      <t>クリタ</t>
    </rPh>
    <rPh sb="2" eb="4">
      <t>チュウオウ</t>
    </rPh>
    <rPh sb="4" eb="6">
      <t>シュウラク</t>
    </rPh>
    <phoneticPr fontId="1"/>
  </si>
  <si>
    <t>天翅集落</t>
    <rPh sb="0" eb="1">
      <t>テン</t>
    </rPh>
    <rPh sb="1" eb="2">
      <t>ハネ</t>
    </rPh>
    <rPh sb="2" eb="4">
      <t>シュウラク</t>
    </rPh>
    <phoneticPr fontId="1"/>
  </si>
  <si>
    <t>仁川登集落</t>
    <rPh sb="0" eb="1">
      <t>ジン</t>
    </rPh>
    <rPh sb="1" eb="2">
      <t>カワ</t>
    </rPh>
    <rPh sb="2" eb="3">
      <t>ノボル</t>
    </rPh>
    <rPh sb="3" eb="5">
      <t>シュウラク</t>
    </rPh>
    <phoneticPr fontId="1"/>
  </si>
  <si>
    <t>影之浦第１集落</t>
    <rPh sb="0" eb="1">
      <t>カゲ</t>
    </rPh>
    <rPh sb="1" eb="2">
      <t>ノ</t>
    </rPh>
    <rPh sb="2" eb="3">
      <t>ウラ</t>
    </rPh>
    <rPh sb="3" eb="4">
      <t>ダイ</t>
    </rPh>
    <rPh sb="5" eb="7">
      <t>シュウラク</t>
    </rPh>
    <phoneticPr fontId="1"/>
  </si>
  <si>
    <t>坪井集落</t>
    <rPh sb="0" eb="2">
      <t>ツボイ</t>
    </rPh>
    <rPh sb="2" eb="4">
      <t>シュウラク</t>
    </rPh>
    <phoneticPr fontId="1"/>
  </si>
  <si>
    <t>小池集落</t>
    <rPh sb="0" eb="2">
      <t>コイケ</t>
    </rPh>
    <rPh sb="2" eb="4">
      <t>シュウラク</t>
    </rPh>
    <phoneticPr fontId="1"/>
  </si>
  <si>
    <t>大矢集落</t>
    <rPh sb="0" eb="2">
      <t>オオヤ</t>
    </rPh>
    <rPh sb="2" eb="4">
      <t>シュウラク</t>
    </rPh>
    <phoneticPr fontId="1"/>
  </si>
  <si>
    <t>中野中集落</t>
    <rPh sb="0" eb="2">
      <t>ナカノ</t>
    </rPh>
    <rPh sb="2" eb="3">
      <t>ナカ</t>
    </rPh>
    <rPh sb="3" eb="5">
      <t>シュウラク</t>
    </rPh>
    <phoneticPr fontId="1"/>
  </si>
  <si>
    <t>下野中集落</t>
    <rPh sb="0" eb="1">
      <t>シモ</t>
    </rPh>
    <rPh sb="1" eb="3">
      <t>ノナカ</t>
    </rPh>
    <rPh sb="3" eb="5">
      <t>シュウラク</t>
    </rPh>
    <phoneticPr fontId="1"/>
  </si>
  <si>
    <t>日ノ付集落</t>
    <rPh sb="0" eb="1">
      <t>ヒ</t>
    </rPh>
    <rPh sb="2" eb="3">
      <t>ツ</t>
    </rPh>
    <rPh sb="3" eb="5">
      <t>シュウラク</t>
    </rPh>
    <phoneticPr fontId="1"/>
  </si>
  <si>
    <t>影ノ付集落</t>
    <rPh sb="0" eb="1">
      <t>カゲ</t>
    </rPh>
    <rPh sb="2" eb="3">
      <t>ツ</t>
    </rPh>
    <rPh sb="3" eb="5">
      <t>シュウラク</t>
    </rPh>
    <phoneticPr fontId="1"/>
  </si>
  <si>
    <t>下谷集落</t>
    <rPh sb="0" eb="1">
      <t>シモ</t>
    </rPh>
    <rPh sb="1" eb="2">
      <t>ダニ</t>
    </rPh>
    <rPh sb="2" eb="4">
      <t>シュウラク</t>
    </rPh>
    <phoneticPr fontId="1"/>
  </si>
  <si>
    <t>門前集落</t>
    <rPh sb="0" eb="2">
      <t>モンゼン</t>
    </rPh>
    <rPh sb="2" eb="4">
      <t>シュウラク</t>
    </rPh>
    <phoneticPr fontId="1"/>
  </si>
  <si>
    <t>福岡集落</t>
    <rPh sb="0" eb="2">
      <t>フクオカ</t>
    </rPh>
    <rPh sb="2" eb="4">
      <t>シュウラク</t>
    </rPh>
    <phoneticPr fontId="1"/>
  </si>
  <si>
    <t>日南登集落</t>
    <rPh sb="0" eb="3">
      <t>ヒナト</t>
    </rPh>
    <rPh sb="3" eb="5">
      <t>シュウラク</t>
    </rPh>
    <phoneticPr fontId="1"/>
  </si>
  <si>
    <t>上野中集落</t>
    <rPh sb="0" eb="1">
      <t>カミ</t>
    </rPh>
    <rPh sb="1" eb="3">
      <t>ノナカ</t>
    </rPh>
    <rPh sb="3" eb="5">
      <t>シュウラク</t>
    </rPh>
    <phoneticPr fontId="1"/>
  </si>
  <si>
    <t>平沢第２集落</t>
    <rPh sb="0" eb="2">
      <t>ヒラサワ</t>
    </rPh>
    <rPh sb="2" eb="3">
      <t>ダイ</t>
    </rPh>
    <rPh sb="4" eb="6">
      <t>シュウラク</t>
    </rPh>
    <phoneticPr fontId="1"/>
  </si>
  <si>
    <t>影之浦第２集落</t>
    <rPh sb="0" eb="3">
      <t>カゲノウラ</t>
    </rPh>
    <rPh sb="3" eb="4">
      <t>ダイ</t>
    </rPh>
    <rPh sb="5" eb="7">
      <t>シュウラク</t>
    </rPh>
    <phoneticPr fontId="1"/>
  </si>
  <si>
    <t>中替地集落</t>
    <rPh sb="0" eb="1">
      <t>ナカ</t>
    </rPh>
    <rPh sb="1" eb="2">
      <t>ガ</t>
    </rPh>
    <rPh sb="2" eb="3">
      <t>チ</t>
    </rPh>
    <rPh sb="3" eb="5">
      <t>シュウラク</t>
    </rPh>
    <phoneticPr fontId="1"/>
  </si>
  <si>
    <t>安別当集落</t>
    <rPh sb="0" eb="3">
      <t>アベットウ</t>
    </rPh>
    <rPh sb="3" eb="5">
      <t>シュウラク</t>
    </rPh>
    <phoneticPr fontId="1"/>
  </si>
  <si>
    <t>梅之木集落</t>
    <rPh sb="0" eb="2">
      <t>ウメノ</t>
    </rPh>
    <rPh sb="2" eb="3">
      <t>キ</t>
    </rPh>
    <rPh sb="3" eb="5">
      <t>シュウラク</t>
    </rPh>
    <phoneticPr fontId="1"/>
  </si>
  <si>
    <t>村中集落</t>
    <rPh sb="0" eb="2">
      <t>ムラナカ</t>
    </rPh>
    <rPh sb="2" eb="4">
      <t>シュウラク</t>
    </rPh>
    <phoneticPr fontId="1"/>
  </si>
  <si>
    <t>坪之内集落</t>
    <rPh sb="0" eb="1">
      <t>ツボ</t>
    </rPh>
    <rPh sb="1" eb="2">
      <t>ノ</t>
    </rPh>
    <rPh sb="2" eb="3">
      <t>ウチ</t>
    </rPh>
    <rPh sb="3" eb="5">
      <t>シュウラク</t>
    </rPh>
    <phoneticPr fontId="1"/>
  </si>
  <si>
    <t>日浦第１集落</t>
    <rPh sb="0" eb="2">
      <t>ヒウラ</t>
    </rPh>
    <rPh sb="2" eb="3">
      <t>ダイ</t>
    </rPh>
    <rPh sb="4" eb="6">
      <t>シュウラク</t>
    </rPh>
    <phoneticPr fontId="1"/>
  </si>
  <si>
    <t>影浦集落</t>
    <rPh sb="0" eb="2">
      <t>カゲウラ</t>
    </rPh>
    <rPh sb="2" eb="4">
      <t>シュウラク</t>
    </rPh>
    <phoneticPr fontId="1"/>
  </si>
  <si>
    <t>竹之内集落</t>
    <rPh sb="0" eb="3">
      <t>タケノウチ</t>
    </rPh>
    <rPh sb="3" eb="5">
      <t>シュウラク</t>
    </rPh>
    <phoneticPr fontId="1"/>
  </si>
  <si>
    <t>犬寄第１集落</t>
    <rPh sb="0" eb="2">
      <t>イヌヨセ</t>
    </rPh>
    <rPh sb="2" eb="3">
      <t>ダイ</t>
    </rPh>
    <rPh sb="4" eb="6">
      <t>シュウラク</t>
    </rPh>
    <phoneticPr fontId="1"/>
  </si>
  <si>
    <t>日浦第３集落</t>
    <rPh sb="0" eb="2">
      <t>ヒウラ</t>
    </rPh>
    <rPh sb="2" eb="3">
      <t>ダイ</t>
    </rPh>
    <rPh sb="4" eb="6">
      <t>シュウラク</t>
    </rPh>
    <phoneticPr fontId="1"/>
  </si>
  <si>
    <t>日浦第２集落</t>
    <rPh sb="0" eb="2">
      <t>ヒウラ</t>
    </rPh>
    <rPh sb="2" eb="3">
      <t>ダイ</t>
    </rPh>
    <rPh sb="4" eb="6">
      <t>シュウラク</t>
    </rPh>
    <phoneticPr fontId="1"/>
  </si>
  <si>
    <t>赤海集落</t>
    <rPh sb="0" eb="2">
      <t>アカサコ</t>
    </rPh>
    <rPh sb="2" eb="4">
      <t>シュウラク</t>
    </rPh>
    <phoneticPr fontId="1"/>
  </si>
  <si>
    <t>高岡集落</t>
    <rPh sb="0" eb="2">
      <t>タカオカ</t>
    </rPh>
    <rPh sb="2" eb="4">
      <t>シュウラク</t>
    </rPh>
    <phoneticPr fontId="1"/>
  </si>
  <si>
    <t>添賀集落</t>
    <rPh sb="0" eb="2">
      <t>ソウカ</t>
    </rPh>
    <rPh sb="2" eb="4">
      <t>シュウラク</t>
    </rPh>
    <phoneticPr fontId="1"/>
  </si>
  <si>
    <t>平村第１集落</t>
    <rPh sb="0" eb="2">
      <t>ヒラムラ</t>
    </rPh>
    <rPh sb="2" eb="3">
      <t>ダイ</t>
    </rPh>
    <rPh sb="4" eb="6">
      <t>シュウラク</t>
    </rPh>
    <phoneticPr fontId="1"/>
  </si>
  <si>
    <t>平村第２集落</t>
    <rPh sb="0" eb="2">
      <t>ヒラムラ</t>
    </rPh>
    <rPh sb="2" eb="3">
      <t>ダイ</t>
    </rPh>
    <rPh sb="4" eb="6">
      <t>シュウラク</t>
    </rPh>
    <phoneticPr fontId="1"/>
  </si>
  <si>
    <t>重藤集落</t>
    <rPh sb="0" eb="2">
      <t>シゲトウ</t>
    </rPh>
    <rPh sb="2" eb="4">
      <t>シュウラク</t>
    </rPh>
    <phoneticPr fontId="1"/>
  </si>
  <si>
    <t>永木第１集落</t>
    <rPh sb="0" eb="2">
      <t>ナガキ</t>
    </rPh>
    <rPh sb="2" eb="3">
      <t>ダイ</t>
    </rPh>
    <rPh sb="4" eb="6">
      <t>シュウラク</t>
    </rPh>
    <phoneticPr fontId="1"/>
  </si>
  <si>
    <t>福住集落</t>
    <rPh sb="0" eb="2">
      <t>フクズミ</t>
    </rPh>
    <rPh sb="2" eb="4">
      <t>シュウラク</t>
    </rPh>
    <phoneticPr fontId="1"/>
  </si>
  <si>
    <t>梅原集落</t>
    <rPh sb="0" eb="2">
      <t>ウメハラ</t>
    </rPh>
    <rPh sb="2" eb="4">
      <t>シュウラク</t>
    </rPh>
    <phoneticPr fontId="1"/>
  </si>
  <si>
    <t>上長沢第１集落</t>
    <rPh sb="0" eb="3">
      <t>カミナガサワ</t>
    </rPh>
    <rPh sb="3" eb="4">
      <t>ダイ</t>
    </rPh>
    <rPh sb="5" eb="7">
      <t>シュウラク</t>
    </rPh>
    <phoneticPr fontId="1"/>
  </si>
  <si>
    <t>柚之木集落</t>
    <rPh sb="0" eb="3">
      <t>ユノキ</t>
    </rPh>
    <rPh sb="3" eb="5">
      <t>シュウラク</t>
    </rPh>
    <phoneticPr fontId="1"/>
  </si>
  <si>
    <t>小中村集落</t>
    <rPh sb="0" eb="3">
      <t>コナカムラ</t>
    </rPh>
    <rPh sb="3" eb="5">
      <t>シュウラク</t>
    </rPh>
    <phoneticPr fontId="1"/>
  </si>
  <si>
    <t>日尾野７集落</t>
    <rPh sb="0" eb="3">
      <t>ヒビノ</t>
    </rPh>
    <rPh sb="4" eb="6">
      <t>シュウラク</t>
    </rPh>
    <phoneticPr fontId="1"/>
  </si>
  <si>
    <t>大栄１２集落</t>
    <rPh sb="0" eb="2">
      <t>オオエ</t>
    </rPh>
    <rPh sb="4" eb="6">
      <t>シュウラク</t>
    </rPh>
    <phoneticPr fontId="1"/>
  </si>
  <si>
    <t>岡６集落</t>
    <rPh sb="0" eb="1">
      <t>オカ</t>
    </rPh>
    <rPh sb="2" eb="4">
      <t>シュウラク</t>
    </rPh>
    <phoneticPr fontId="1"/>
  </si>
  <si>
    <t>唐崎１４－１集落</t>
    <rPh sb="0" eb="2">
      <t>カラサキ</t>
    </rPh>
    <rPh sb="6" eb="8">
      <t>シュウラク</t>
    </rPh>
    <phoneticPr fontId="1"/>
  </si>
  <si>
    <t>本郷13-9集落</t>
    <rPh sb="0" eb="2">
      <t>ホンゴウ</t>
    </rPh>
    <rPh sb="6" eb="8">
      <t>シュウラク</t>
    </rPh>
    <phoneticPr fontId="1"/>
  </si>
  <si>
    <t>本郷13-4集落</t>
    <rPh sb="0" eb="2">
      <t>ホンゴウ</t>
    </rPh>
    <rPh sb="6" eb="8">
      <t>シュウラク</t>
    </rPh>
    <phoneticPr fontId="1"/>
  </si>
  <si>
    <t>日喰19集落</t>
    <rPh sb="0" eb="2">
      <t>ヒジキ</t>
    </rPh>
    <rPh sb="4" eb="6">
      <t>シュウラク</t>
    </rPh>
    <phoneticPr fontId="1"/>
  </si>
  <si>
    <t>閏住集落</t>
    <rPh sb="0" eb="2">
      <t>ウルスミ</t>
    </rPh>
    <rPh sb="2" eb="4">
      <t>シュウラク</t>
    </rPh>
    <phoneticPr fontId="1"/>
  </si>
  <si>
    <t>本谷15集落</t>
    <rPh sb="0" eb="2">
      <t>ホンダニ</t>
    </rPh>
    <rPh sb="4" eb="6">
      <t>シュウラク</t>
    </rPh>
    <phoneticPr fontId="1"/>
  </si>
  <si>
    <t>石久保16集落</t>
    <rPh sb="0" eb="1">
      <t>イシ</t>
    </rPh>
    <rPh sb="1" eb="3">
      <t>クボ</t>
    </rPh>
    <rPh sb="5" eb="7">
      <t>シュウラク</t>
    </rPh>
    <phoneticPr fontId="1"/>
  </si>
  <si>
    <t>奥西23集落</t>
    <rPh sb="0" eb="2">
      <t>オクニシ</t>
    </rPh>
    <rPh sb="4" eb="6">
      <t>シュウラク</t>
    </rPh>
    <phoneticPr fontId="1"/>
  </si>
  <si>
    <t>満野29集落</t>
    <rPh sb="0" eb="2">
      <t>ミツノ</t>
    </rPh>
    <rPh sb="4" eb="6">
      <t>シュウラク</t>
    </rPh>
    <phoneticPr fontId="1"/>
  </si>
  <si>
    <t>松尾26集落</t>
    <rPh sb="0" eb="2">
      <t>マツオ</t>
    </rPh>
    <rPh sb="4" eb="6">
      <t>シュウラク</t>
    </rPh>
    <phoneticPr fontId="1"/>
  </si>
  <si>
    <t>本村25-4集落</t>
    <rPh sb="0" eb="2">
      <t>ホンムラ</t>
    </rPh>
    <rPh sb="6" eb="8">
      <t>シュウラク</t>
    </rPh>
    <phoneticPr fontId="1"/>
  </si>
  <si>
    <t>奥東22集落</t>
    <rPh sb="0" eb="2">
      <t>オクヒガシ</t>
    </rPh>
    <rPh sb="4" eb="6">
      <t>シュウラク</t>
    </rPh>
    <phoneticPr fontId="1"/>
  </si>
  <si>
    <t>池ノ久保24集落</t>
    <rPh sb="0" eb="1">
      <t>イケ</t>
    </rPh>
    <rPh sb="2" eb="4">
      <t>クボ</t>
    </rPh>
    <rPh sb="6" eb="8">
      <t>シュウラク</t>
    </rPh>
    <phoneticPr fontId="1"/>
  </si>
  <si>
    <t>高見集落</t>
    <rPh sb="0" eb="2">
      <t>タカミ</t>
    </rPh>
    <rPh sb="2" eb="4">
      <t>シュウラク</t>
    </rPh>
    <phoneticPr fontId="1"/>
  </si>
  <si>
    <t>農林水産課</t>
    <rPh sb="0" eb="2">
      <t>ノウリン</t>
    </rPh>
    <rPh sb="2" eb="4">
      <t>スイサン</t>
    </rPh>
    <rPh sb="4" eb="5">
      <t>カ</t>
    </rPh>
    <phoneticPr fontId="1"/>
  </si>
  <si>
    <t>佐礼谷１広報区長</t>
    <rPh sb="0" eb="3">
      <t>サレダニ</t>
    </rPh>
    <rPh sb="4" eb="6">
      <t>コウホウ</t>
    </rPh>
    <rPh sb="6" eb="8">
      <t>クチョウ</t>
    </rPh>
    <phoneticPr fontId="1"/>
  </si>
  <si>
    <t>野中広報区長</t>
    <rPh sb="0" eb="2">
      <t>ノナカ</t>
    </rPh>
    <rPh sb="2" eb="4">
      <t>コウホウ</t>
    </rPh>
    <rPh sb="4" eb="6">
      <t>クチョウ</t>
    </rPh>
    <phoneticPr fontId="1"/>
  </si>
  <si>
    <t>翠B広報区長</t>
    <rPh sb="0" eb="1">
      <t>ミドリ</t>
    </rPh>
    <rPh sb="2" eb="4">
      <t>コウホウ</t>
    </rPh>
    <rPh sb="4" eb="6">
      <t>クチョウ</t>
    </rPh>
    <phoneticPr fontId="1"/>
  </si>
  <si>
    <t>稲荷環境保全協議会</t>
    <phoneticPr fontId="1"/>
  </si>
  <si>
    <t>鵜崎地域資源保全会</t>
    <phoneticPr fontId="1"/>
  </si>
  <si>
    <t>下吾川第１区地域保全協議会</t>
    <phoneticPr fontId="1"/>
  </si>
  <si>
    <t>下三谷地域資源保全推進会</t>
    <phoneticPr fontId="1"/>
  </si>
  <si>
    <t>宮下農地と水・環境保全活動組織</t>
    <phoneticPr fontId="1"/>
  </si>
  <si>
    <t>高岡地区農地・水・環境保全活動協議会</t>
    <phoneticPr fontId="1"/>
  </si>
  <si>
    <t>佐礼谷地域農地・水・環境保全会</t>
    <phoneticPr fontId="1"/>
  </si>
  <si>
    <t>市場地域資源保全協議会</t>
    <phoneticPr fontId="1"/>
  </si>
  <si>
    <t>重藤地区農地・水・環境保全活動協議会</t>
    <phoneticPr fontId="1"/>
  </si>
  <si>
    <t>上吾川地域資源保全推進会</t>
    <phoneticPr fontId="1"/>
  </si>
  <si>
    <t>上三谷地域資源保全推進会</t>
    <phoneticPr fontId="1"/>
  </si>
  <si>
    <t>上野地域資源保全推進会</t>
    <phoneticPr fontId="1"/>
  </si>
  <si>
    <t>森地域環境保全推進会</t>
    <phoneticPr fontId="1"/>
  </si>
  <si>
    <t>大平立場谷奥地域資源保全会</t>
    <phoneticPr fontId="1"/>
  </si>
  <si>
    <t>中村地域資源保全協議会</t>
    <phoneticPr fontId="1"/>
  </si>
  <si>
    <t>日喰地区農地・水保全会</t>
    <phoneticPr fontId="1"/>
  </si>
  <si>
    <t>八倉地域資源保全会</t>
    <phoneticPr fontId="1"/>
  </si>
  <si>
    <t>尾崎本村地区農地・水保全管理活動組織</t>
    <phoneticPr fontId="1"/>
  </si>
  <si>
    <t>平村地区農地・水・環境保全活動協議会</t>
    <phoneticPr fontId="1"/>
  </si>
  <si>
    <t>本郡地域資源保全協議会</t>
    <phoneticPr fontId="1"/>
  </si>
  <si>
    <t>北山崎小学校緑の少年隊</t>
    <phoneticPr fontId="1"/>
  </si>
  <si>
    <t>中山小学校緑の少年隊</t>
    <phoneticPr fontId="1"/>
  </si>
  <si>
    <t>佐礼谷小学校緑の少年隊</t>
    <phoneticPr fontId="1"/>
  </si>
  <si>
    <t>由並小学校緑の少年団</t>
    <phoneticPr fontId="1"/>
  </si>
  <si>
    <t>下灘小学校緑の少年団</t>
    <phoneticPr fontId="1"/>
  </si>
  <si>
    <t>伊予中学校緑の少年隊</t>
    <phoneticPr fontId="1"/>
  </si>
  <si>
    <t>港南中学校みどりの少年隊</t>
    <phoneticPr fontId="1"/>
  </si>
  <si>
    <t>双海中学校緑の少年団</t>
    <phoneticPr fontId="1"/>
  </si>
  <si>
    <t>伊予地区猟友会南山崎支部</t>
    <phoneticPr fontId="1"/>
  </si>
  <si>
    <t>伊予地区猟友会郡中支部</t>
    <phoneticPr fontId="1"/>
  </si>
  <si>
    <t>伊予地区猟友会南伊予支部</t>
    <phoneticPr fontId="1"/>
  </si>
  <si>
    <t>伊予地区猟友会上灘支部</t>
    <phoneticPr fontId="1"/>
  </si>
  <si>
    <t>伊予地区猟友会下灘支部</t>
    <phoneticPr fontId="1"/>
  </si>
  <si>
    <t>中山猟友会</t>
    <phoneticPr fontId="1"/>
  </si>
  <si>
    <t>佐礼谷猟友会</t>
    <phoneticPr fontId="1"/>
  </si>
  <si>
    <t>中村広報区長</t>
    <rPh sb="0" eb="2">
      <t>ナカムラ</t>
    </rPh>
    <rPh sb="2" eb="4">
      <t>コウホウ</t>
    </rPh>
    <rPh sb="4" eb="6">
      <t>クチョウ</t>
    </rPh>
    <phoneticPr fontId="1"/>
  </si>
  <si>
    <t>下吾川５広報区長</t>
    <rPh sb="4" eb="6">
      <t>コウホウ</t>
    </rPh>
    <rPh sb="6" eb="8">
      <t>クチョウ</t>
    </rPh>
    <phoneticPr fontId="1"/>
  </si>
  <si>
    <t>上野広報区長</t>
    <rPh sb="0" eb="2">
      <t>ウエノ</t>
    </rPh>
    <rPh sb="2" eb="4">
      <t>コウホウ</t>
    </rPh>
    <rPh sb="4" eb="6">
      <t>クチョウ</t>
    </rPh>
    <phoneticPr fontId="1"/>
  </si>
  <si>
    <t>都市住宅課</t>
    <rPh sb="0" eb="2">
      <t>トシ</t>
    </rPh>
    <rPh sb="2" eb="4">
      <t>ジュウタク</t>
    </rPh>
    <rPh sb="4" eb="5">
      <t>カ</t>
    </rPh>
    <phoneticPr fontId="1"/>
  </si>
  <si>
    <t>危機管理課</t>
    <rPh sb="0" eb="2">
      <t>キキ</t>
    </rPh>
    <rPh sb="2" eb="5">
      <t>カンリカ</t>
    </rPh>
    <phoneticPr fontId="1"/>
  </si>
  <si>
    <t>伊予市消防団本部</t>
    <rPh sb="0" eb="3">
      <t>イヨシ</t>
    </rPh>
    <rPh sb="3" eb="6">
      <t>ショウボウダン</t>
    </rPh>
    <rPh sb="6" eb="8">
      <t>ホンブ</t>
    </rPh>
    <phoneticPr fontId="1"/>
  </si>
  <si>
    <t>第1分団</t>
    <rPh sb="0" eb="1">
      <t>ダイ</t>
    </rPh>
    <rPh sb="2" eb="4">
      <t>ブンダン</t>
    </rPh>
    <phoneticPr fontId="1"/>
  </si>
  <si>
    <t>第2分団</t>
    <rPh sb="0" eb="1">
      <t>ダイ</t>
    </rPh>
    <rPh sb="2" eb="4">
      <t>ブンダン</t>
    </rPh>
    <phoneticPr fontId="1"/>
  </si>
  <si>
    <t>第3分団</t>
    <rPh sb="0" eb="1">
      <t>ダイ</t>
    </rPh>
    <rPh sb="2" eb="4">
      <t>ブンダン</t>
    </rPh>
    <phoneticPr fontId="1"/>
  </si>
  <si>
    <t>第4分団</t>
    <rPh sb="0" eb="1">
      <t>ダイ</t>
    </rPh>
    <rPh sb="2" eb="4">
      <t>ブンダン</t>
    </rPh>
    <phoneticPr fontId="1"/>
  </si>
  <si>
    <t>第5分団</t>
    <rPh sb="0" eb="1">
      <t>ダイ</t>
    </rPh>
    <rPh sb="2" eb="4">
      <t>ブンダン</t>
    </rPh>
    <phoneticPr fontId="1"/>
  </si>
  <si>
    <t>第6分団</t>
    <rPh sb="0" eb="1">
      <t>ダイ</t>
    </rPh>
    <rPh sb="2" eb="4">
      <t>ブンダン</t>
    </rPh>
    <phoneticPr fontId="1"/>
  </si>
  <si>
    <t>第7分団</t>
    <rPh sb="0" eb="1">
      <t>ダイ</t>
    </rPh>
    <rPh sb="2" eb="4">
      <t>ブンダン</t>
    </rPh>
    <phoneticPr fontId="1"/>
  </si>
  <si>
    <t>第8分団</t>
    <rPh sb="0" eb="1">
      <t>ダイ</t>
    </rPh>
    <rPh sb="2" eb="4">
      <t>ブンダン</t>
    </rPh>
    <phoneticPr fontId="1"/>
  </si>
  <si>
    <t>第9分団</t>
    <rPh sb="0" eb="1">
      <t>ダイ</t>
    </rPh>
    <rPh sb="2" eb="4">
      <t>ブンダン</t>
    </rPh>
    <phoneticPr fontId="1"/>
  </si>
  <si>
    <t>第10分団</t>
    <rPh sb="0" eb="1">
      <t>ダイ</t>
    </rPh>
    <rPh sb="3" eb="5">
      <t>ブンダン</t>
    </rPh>
    <phoneticPr fontId="1"/>
  </si>
  <si>
    <t>学校教育課</t>
    <rPh sb="0" eb="2">
      <t>ガッコウ</t>
    </rPh>
    <rPh sb="2" eb="4">
      <t>キョウイク</t>
    </rPh>
    <rPh sb="4" eb="5">
      <t>カ</t>
    </rPh>
    <phoneticPr fontId="1"/>
  </si>
  <si>
    <t>由並小学校</t>
    <phoneticPr fontId="1"/>
  </si>
  <si>
    <t>翠小学校</t>
    <rPh sb="0" eb="1">
      <t>ミドリ</t>
    </rPh>
    <rPh sb="1" eb="4">
      <t>ショウガッコウ</t>
    </rPh>
    <phoneticPr fontId="1"/>
  </si>
  <si>
    <t>下灘小学校</t>
    <rPh sb="0" eb="2">
      <t>シモナダ</t>
    </rPh>
    <rPh sb="2" eb="5">
      <t>ショウガッコウ</t>
    </rPh>
    <phoneticPr fontId="1"/>
  </si>
  <si>
    <t>愛光幼稚舎</t>
    <phoneticPr fontId="1"/>
  </si>
  <si>
    <t>木の実幼稚園</t>
    <phoneticPr fontId="1"/>
  </si>
  <si>
    <t>慶応幼稚園</t>
    <phoneticPr fontId="1"/>
  </si>
  <si>
    <t>松山東雲学園附属幼稚園</t>
    <phoneticPr fontId="1"/>
  </si>
  <si>
    <t>ロザリオ幼稚園</t>
    <phoneticPr fontId="1"/>
  </si>
  <si>
    <t>番長幼稚園</t>
    <phoneticPr fontId="1"/>
  </si>
  <si>
    <t>社会教育課</t>
    <rPh sb="0" eb="2">
      <t>シャカイ</t>
    </rPh>
    <rPh sb="2" eb="4">
      <t>キョウイク</t>
    </rPh>
    <rPh sb="4" eb="5">
      <t>カ</t>
    </rPh>
    <phoneticPr fontId="1"/>
  </si>
  <si>
    <t>下吾川獅子舞保存会</t>
    <phoneticPr fontId="1"/>
  </si>
  <si>
    <t>宮下獅子舞保存会</t>
    <phoneticPr fontId="1"/>
  </si>
  <si>
    <t>八倉中西組獅子舞保存会</t>
    <phoneticPr fontId="1"/>
  </si>
  <si>
    <t>上吾川獅子舞保存会</t>
    <phoneticPr fontId="1"/>
  </si>
  <si>
    <t>尾﨑獅子組</t>
    <phoneticPr fontId="1"/>
  </si>
  <si>
    <t>埜中神社獅子舞保存会</t>
    <phoneticPr fontId="1"/>
  </si>
  <si>
    <t>伊豫神社獅子舞保存会</t>
    <phoneticPr fontId="1"/>
  </si>
  <si>
    <t>三谷獅子舞保存会</t>
    <phoneticPr fontId="1"/>
  </si>
  <si>
    <t>廣田神社獅子舞保存会</t>
    <phoneticPr fontId="1"/>
  </si>
  <si>
    <t>永木獅子舞保存会</t>
    <phoneticPr fontId="1"/>
  </si>
  <si>
    <t>門前獅子舞保存会</t>
    <phoneticPr fontId="1"/>
  </si>
  <si>
    <t>野中万才保存会</t>
    <phoneticPr fontId="1"/>
  </si>
  <si>
    <t>村中万才保存会</t>
    <phoneticPr fontId="1"/>
  </si>
  <si>
    <t>永田舎儀利保存会</t>
    <phoneticPr fontId="1"/>
  </si>
  <si>
    <t>川崎舎儀利保存会</t>
    <phoneticPr fontId="1"/>
  </si>
  <si>
    <t>梅原舎儀利保存会</t>
    <phoneticPr fontId="1"/>
  </si>
  <si>
    <t>平沢お共相撲保存会</t>
    <phoneticPr fontId="1"/>
  </si>
  <si>
    <t>両谷獅子舞保存会</t>
    <phoneticPr fontId="1"/>
  </si>
  <si>
    <t>大平地区公民館運営委員会</t>
    <phoneticPr fontId="1"/>
  </si>
  <si>
    <t>双海地区公民館運営委員会</t>
    <phoneticPr fontId="1"/>
  </si>
  <si>
    <t>上野地区公民館運営委員会</t>
    <phoneticPr fontId="1"/>
  </si>
  <si>
    <t>中村地区公民館運営委員会</t>
    <phoneticPr fontId="1"/>
  </si>
  <si>
    <t>郡中地区公民館運営委員会</t>
    <phoneticPr fontId="1"/>
  </si>
  <si>
    <t>中山地区公民館運営委員会</t>
    <phoneticPr fontId="1"/>
  </si>
  <si>
    <t>伊予市放課後児童交流支援事業助成金</t>
    <rPh sb="0" eb="3">
      <t>イヨシ</t>
    </rPh>
    <rPh sb="3" eb="6">
      <t>ホウカゴ</t>
    </rPh>
    <rPh sb="6" eb="8">
      <t>ジドウ</t>
    </rPh>
    <rPh sb="8" eb="10">
      <t>コウリュウ</t>
    </rPh>
    <rPh sb="10" eb="12">
      <t>シエン</t>
    </rPh>
    <rPh sb="12" eb="14">
      <t>ジギョウ</t>
    </rPh>
    <rPh sb="14" eb="17">
      <t>ジョセイキン</t>
    </rPh>
    <phoneticPr fontId="1"/>
  </si>
  <si>
    <t>伊予くじら児童クラブ</t>
    <rPh sb="0" eb="2">
      <t>イヨ</t>
    </rPh>
    <rPh sb="5" eb="7">
      <t>ジドウ</t>
    </rPh>
    <phoneticPr fontId="1"/>
  </si>
  <si>
    <t>みかんキッズクラブ</t>
    <phoneticPr fontId="1"/>
  </si>
  <si>
    <t>されだに学童クラブ</t>
    <rPh sb="4" eb="6">
      <t>ガクドウ</t>
    </rPh>
    <phoneticPr fontId="1"/>
  </si>
  <si>
    <t>市民の国際交流活動の活性化と拡大を図ることを目的とする。</t>
    <rPh sb="22" eb="24">
      <t>モクテキ</t>
    </rPh>
    <phoneticPr fontId="1"/>
  </si>
  <si>
    <t>1食当たり250円。牛乳除去食は198円</t>
    <rPh sb="1" eb="2">
      <t>ショク</t>
    </rPh>
    <rPh sb="2" eb="3">
      <t>ア</t>
    </rPh>
    <rPh sb="8" eb="9">
      <t>エン</t>
    </rPh>
    <rPh sb="10" eb="12">
      <t>ギュウニュウ</t>
    </rPh>
    <rPh sb="12" eb="14">
      <t>ジョキョ</t>
    </rPh>
    <rPh sb="14" eb="15">
      <t>ショク</t>
    </rPh>
    <rPh sb="19" eb="20">
      <t>エン</t>
    </rPh>
    <phoneticPr fontId="1"/>
  </si>
  <si>
    <t>1食当たり285円。牛乳除去食の対象者なし</t>
    <rPh sb="1" eb="2">
      <t>ショク</t>
    </rPh>
    <rPh sb="2" eb="3">
      <t>ア</t>
    </rPh>
    <rPh sb="8" eb="9">
      <t>エン</t>
    </rPh>
    <rPh sb="10" eb="12">
      <t>ギュウニュウ</t>
    </rPh>
    <rPh sb="12" eb="14">
      <t>ジョキョ</t>
    </rPh>
    <rPh sb="14" eb="15">
      <t>ショク</t>
    </rPh>
    <rPh sb="16" eb="19">
      <t>タイショウシャ</t>
    </rPh>
    <phoneticPr fontId="1"/>
  </si>
  <si>
    <t>５５団体
伊予市老人クラブ連合会</t>
    <rPh sb="2" eb="4">
      <t>ダンタイ</t>
    </rPh>
    <rPh sb="5" eb="8">
      <t>イヨシ</t>
    </rPh>
    <rPh sb="8" eb="10">
      <t>ロウジン</t>
    </rPh>
    <rPh sb="13" eb="16">
      <t>レンゴウカイ</t>
    </rPh>
    <phoneticPr fontId="1"/>
  </si>
  <si>
    <t>※繰越。R2年度に支払</t>
    <rPh sb="1" eb="3">
      <t>クリコシ</t>
    </rPh>
    <rPh sb="6" eb="8">
      <t>ネンド</t>
    </rPh>
    <rPh sb="9" eb="11">
      <t>シハラ</t>
    </rPh>
    <phoneticPr fontId="1"/>
  </si>
  <si>
    <t>伊予市私立幼稚園就園奨励費補助金交付要綱（※R元年度9月末終了）</t>
    <rPh sb="23" eb="24">
      <t>ガン</t>
    </rPh>
    <rPh sb="24" eb="26">
      <t>ネンド</t>
    </rPh>
    <rPh sb="27" eb="28">
      <t>ガツ</t>
    </rPh>
    <rPh sb="28" eb="29">
      <t>マツ</t>
    </rPh>
    <rPh sb="29" eb="31">
      <t>シュウリョウ</t>
    </rPh>
    <phoneticPr fontId="1"/>
  </si>
  <si>
    <t>令和２年
予算額
（参考）</t>
    <rPh sb="0" eb="2">
      <t>レイワ</t>
    </rPh>
    <rPh sb="3" eb="4">
      <t>ネン</t>
    </rPh>
    <rPh sb="5" eb="7">
      <t>ヨサン</t>
    </rPh>
    <rPh sb="7" eb="8">
      <t>ガク</t>
    </rPh>
    <rPh sb="10" eb="12">
      <t>サンコウ</t>
    </rPh>
    <phoneticPr fontId="1"/>
  </si>
  <si>
    <t>令和元年度補助金・交付金目的別交付一覧（大分類）</t>
    <rPh sb="12" eb="14">
      <t>モクテキ</t>
    </rPh>
    <rPh sb="14" eb="15">
      <t>ベツ</t>
    </rPh>
    <rPh sb="20" eb="23">
      <t>ダイブンルイ</t>
    </rPh>
    <phoneticPr fontId="1"/>
  </si>
  <si>
    <t>R2当初予算（参考）
（単位：円）</t>
    <rPh sb="2" eb="4">
      <t>トウショ</t>
    </rPh>
    <rPh sb="4" eb="6">
      <t>ヨサン</t>
    </rPh>
    <rPh sb="7" eb="9">
      <t>サンコウ</t>
    </rPh>
    <rPh sb="12" eb="14">
      <t>タンイ</t>
    </rPh>
    <rPh sb="15" eb="16">
      <t>エン</t>
    </rPh>
    <phoneticPr fontId="1"/>
  </si>
  <si>
    <t>小計</t>
    <rPh sb="0" eb="2">
      <t>ショウケイ</t>
    </rPh>
    <phoneticPr fontId="1"/>
  </si>
  <si>
    <t>19件</t>
    <rPh sb="2" eb="3">
      <t>ケン</t>
    </rPh>
    <phoneticPr fontId="1"/>
  </si>
  <si>
    <t>７件</t>
    <rPh sb="1" eb="2">
      <t>ケン</t>
    </rPh>
    <phoneticPr fontId="1"/>
  </si>
  <si>
    <t>９件</t>
    <rPh sb="1" eb="2">
      <t>ケン</t>
    </rPh>
    <phoneticPr fontId="1"/>
  </si>
  <si>
    <t>６件</t>
    <rPh sb="1" eb="2">
      <t>ケン</t>
    </rPh>
    <phoneticPr fontId="1"/>
  </si>
  <si>
    <t>３０件</t>
    <rPh sb="2" eb="3">
      <t>ケン</t>
    </rPh>
    <phoneticPr fontId="1"/>
  </si>
  <si>
    <t>７６件</t>
    <rPh sb="2" eb="3">
      <t>ケン</t>
    </rPh>
    <phoneticPr fontId="1"/>
  </si>
  <si>
    <t>５８件</t>
    <rPh sb="2" eb="3">
      <t>ケン</t>
    </rPh>
    <phoneticPr fontId="1"/>
  </si>
  <si>
    <t>３件</t>
    <rPh sb="1" eb="2">
      <t>ケン</t>
    </rPh>
    <phoneticPr fontId="1"/>
  </si>
  <si>
    <t>８７件</t>
    <rPh sb="2" eb="3">
      <t>ケン</t>
    </rPh>
    <phoneticPr fontId="1"/>
  </si>
  <si>
    <t>20件</t>
    <rPh sb="2" eb="3">
      <t>ケン</t>
    </rPh>
    <phoneticPr fontId="1"/>
  </si>
  <si>
    <t>１３件</t>
    <rPh sb="2" eb="3">
      <t>ケン</t>
    </rPh>
    <phoneticPr fontId="1"/>
  </si>
  <si>
    <t>８件</t>
    <rPh sb="1" eb="2">
      <t>ケン</t>
    </rPh>
    <phoneticPr fontId="1"/>
  </si>
  <si>
    <t>１１件</t>
    <rPh sb="2" eb="3">
      <t>ケン</t>
    </rPh>
    <phoneticPr fontId="1"/>
  </si>
  <si>
    <t>１８件</t>
    <rPh sb="2" eb="3">
      <t>ケン</t>
    </rPh>
    <phoneticPr fontId="1"/>
  </si>
  <si>
    <t>令和元年度補助金・交付金交付詳細（対象：交付件数３件以上）</t>
    <rPh sb="0" eb="2">
      <t>レイワ</t>
    </rPh>
    <rPh sb="2" eb="4">
      <t>ガンネン</t>
    </rPh>
    <rPh sb="4" eb="5">
      <t>ド</t>
    </rPh>
    <rPh sb="5" eb="8">
      <t>ホジョキン</t>
    </rPh>
    <rPh sb="9" eb="12">
      <t>コウフキン</t>
    </rPh>
    <rPh sb="12" eb="14">
      <t>コウフ</t>
    </rPh>
    <rPh sb="14" eb="16">
      <t>ショウサイ</t>
    </rPh>
    <rPh sb="17" eb="19">
      <t>タイショウ</t>
    </rPh>
    <rPh sb="20" eb="22">
      <t>コウフ</t>
    </rPh>
    <rPh sb="22" eb="24">
      <t>ケンスウ</t>
    </rPh>
    <rPh sb="25" eb="26">
      <t>ケン</t>
    </rPh>
    <rPh sb="26" eb="28">
      <t>イジョウ</t>
    </rPh>
    <phoneticPr fontId="1"/>
  </si>
  <si>
    <t>３0団体</t>
    <rPh sb="2" eb="4">
      <t>ダンタイ</t>
    </rPh>
    <phoneticPr fontId="1"/>
  </si>
  <si>
    <t>３校</t>
    <rPh sb="1" eb="2">
      <t>コウ</t>
    </rPh>
    <phoneticPr fontId="1"/>
  </si>
  <si>
    <t>補助対象経費の積み上げ及び
予算折衝で決定</t>
    <rPh sb="11" eb="12">
      <t>オヨ</t>
    </rPh>
    <phoneticPr fontId="1"/>
  </si>
  <si>
    <t>補助対象経費の積算</t>
    <rPh sb="0" eb="2">
      <t>ホジョ</t>
    </rPh>
    <rPh sb="2" eb="4">
      <t>タイショウ</t>
    </rPh>
    <rPh sb="4" eb="6">
      <t>ケイヒ</t>
    </rPh>
    <rPh sb="7" eb="9">
      <t>セキサン</t>
    </rPh>
    <phoneticPr fontId="1"/>
  </si>
  <si>
    <t>各保存団体が実施する活動費の積算</t>
    <phoneticPr fontId="1"/>
  </si>
  <si>
    <t>運営費の積算</t>
    <rPh sb="0" eb="2">
      <t>ウンエイ</t>
    </rPh>
    <rPh sb="2" eb="3">
      <t>ヒ</t>
    </rPh>
    <rPh sb="4" eb="6">
      <t>セキサン</t>
    </rPh>
    <phoneticPr fontId="1"/>
  </si>
  <si>
    <t>文化協会が実施する事業に要する経費の積算</t>
    <phoneticPr fontId="1"/>
  </si>
  <si>
    <t>助成対象経費の3分の2とし、予算の範囲内で助成する（上限８０万円×２件分）。</t>
    <rPh sb="14" eb="16">
      <t>ヨサン</t>
    </rPh>
    <rPh sb="17" eb="20">
      <t>ハンイナイ</t>
    </rPh>
    <rPh sb="21" eb="23">
      <t>ジョセイ</t>
    </rPh>
    <rPh sb="26" eb="28">
      <t>ジョウゲン</t>
    </rPh>
    <rPh sb="30" eb="32">
      <t>マンエン</t>
    </rPh>
    <rPh sb="34" eb="35">
      <t>ケン</t>
    </rPh>
    <rPh sb="35" eb="36">
      <t>ブン</t>
    </rPh>
    <phoneticPr fontId="1"/>
  </si>
  <si>
    <t>国の地域子育て支援拠点事業実施要綱に定める交付基準により算定した額</t>
    <rPh sb="0" eb="1">
      <t>クニ</t>
    </rPh>
    <rPh sb="2" eb="4">
      <t>チイキ</t>
    </rPh>
    <rPh sb="4" eb="6">
      <t>コソダ</t>
    </rPh>
    <rPh sb="7" eb="9">
      <t>シエン</t>
    </rPh>
    <rPh sb="9" eb="11">
      <t>キョテン</t>
    </rPh>
    <rPh sb="11" eb="13">
      <t>ジギョウ</t>
    </rPh>
    <rPh sb="13" eb="15">
      <t>ジッシ</t>
    </rPh>
    <rPh sb="15" eb="17">
      <t>ヨウコウ</t>
    </rPh>
    <rPh sb="18" eb="19">
      <t>サダ</t>
    </rPh>
    <rPh sb="21" eb="23">
      <t>コウフ</t>
    </rPh>
    <rPh sb="23" eb="25">
      <t>キジュン</t>
    </rPh>
    <rPh sb="28" eb="30">
      <t>サンテイ</t>
    </rPh>
    <rPh sb="32" eb="33">
      <t>ガク</t>
    </rPh>
    <phoneticPr fontId="1"/>
  </si>
  <si>
    <t>国の子育て援助活動支援事業（ファミリー・サポートセンター事業）実施要綱に定める交付基準により算定した額</t>
    <rPh sb="0" eb="1">
      <t>クニ</t>
    </rPh>
    <rPh sb="2" eb="4">
      <t>コソダ</t>
    </rPh>
    <rPh sb="5" eb="7">
      <t>エンジョ</t>
    </rPh>
    <rPh sb="7" eb="9">
      <t>カツドウ</t>
    </rPh>
    <rPh sb="9" eb="11">
      <t>シエン</t>
    </rPh>
    <rPh sb="11" eb="13">
      <t>ジギョウ</t>
    </rPh>
    <rPh sb="28" eb="30">
      <t>ジギョウ</t>
    </rPh>
    <rPh sb="31" eb="33">
      <t>ジッシ</t>
    </rPh>
    <rPh sb="33" eb="35">
      <t>ヨウコウ</t>
    </rPh>
    <rPh sb="36" eb="37">
      <t>サダ</t>
    </rPh>
    <rPh sb="39" eb="41">
      <t>コウフ</t>
    </rPh>
    <rPh sb="41" eb="43">
      <t>キジュン</t>
    </rPh>
    <rPh sb="46" eb="48">
      <t>サンテイ</t>
    </rPh>
    <rPh sb="50" eb="51">
      <t>ガク</t>
    </rPh>
    <phoneticPr fontId="1"/>
  </si>
  <si>
    <t>国の保育対策等促進事業費補助金交付要綱に定める基準額と対象経費の実支出額から寄附金その他の収入額を控除した額を比較して少ない額</t>
    <rPh sb="0" eb="1">
      <t>クニ</t>
    </rPh>
    <rPh sb="2" eb="4">
      <t>ホイク</t>
    </rPh>
    <rPh sb="4" eb="6">
      <t>タイサク</t>
    </rPh>
    <rPh sb="6" eb="7">
      <t>トウ</t>
    </rPh>
    <rPh sb="7" eb="9">
      <t>ソクシン</t>
    </rPh>
    <rPh sb="9" eb="12">
      <t>ジギョウヒ</t>
    </rPh>
    <rPh sb="12" eb="15">
      <t>ホジョキン</t>
    </rPh>
    <rPh sb="15" eb="17">
      <t>コウフ</t>
    </rPh>
    <rPh sb="17" eb="19">
      <t>ヨウコウ</t>
    </rPh>
    <rPh sb="20" eb="21">
      <t>サダ</t>
    </rPh>
    <rPh sb="23" eb="25">
      <t>キジュン</t>
    </rPh>
    <rPh sb="25" eb="26">
      <t>ガク</t>
    </rPh>
    <rPh sb="27" eb="29">
      <t>タイショウ</t>
    </rPh>
    <rPh sb="29" eb="31">
      <t>ケイヒ</t>
    </rPh>
    <rPh sb="32" eb="35">
      <t>ジツシシュツ</t>
    </rPh>
    <rPh sb="35" eb="36">
      <t>ガク</t>
    </rPh>
    <rPh sb="38" eb="41">
      <t>キフキン</t>
    </rPh>
    <rPh sb="43" eb="44">
      <t>タ</t>
    </rPh>
    <rPh sb="45" eb="47">
      <t>シュウニュウ</t>
    </rPh>
    <rPh sb="47" eb="48">
      <t>ガク</t>
    </rPh>
    <rPh sb="49" eb="51">
      <t>コウジョ</t>
    </rPh>
    <rPh sb="53" eb="54">
      <t>ガク</t>
    </rPh>
    <rPh sb="55" eb="57">
      <t>ヒカク</t>
    </rPh>
    <rPh sb="59" eb="60">
      <t>スク</t>
    </rPh>
    <rPh sb="62" eb="63">
      <t>ガク</t>
    </rPh>
    <phoneticPr fontId="1"/>
  </si>
  <si>
    <t>補助対象経費の積算とし、予算の範囲内</t>
    <rPh sb="0" eb="2">
      <t>ホジョ</t>
    </rPh>
    <rPh sb="2" eb="4">
      <t>タイショウ</t>
    </rPh>
    <rPh sb="4" eb="6">
      <t>ケイヒ</t>
    </rPh>
    <rPh sb="7" eb="9">
      <t>セキサン</t>
    </rPh>
    <rPh sb="12" eb="14">
      <t>ヨサン</t>
    </rPh>
    <rPh sb="15" eb="18">
      <t>ハンイナイ</t>
    </rPh>
    <phoneticPr fontId="1"/>
  </si>
  <si>
    <t>補助事業名</t>
    <rPh sb="0" eb="2">
      <t>ホジョ</t>
    </rPh>
    <rPh sb="2" eb="4">
      <t>ジギョウ</t>
    </rPh>
    <rPh sb="4" eb="5">
      <t>メイ</t>
    </rPh>
    <phoneticPr fontId="1"/>
  </si>
  <si>
    <t>障がい児を受け入れている市内の児童クラブに対し、支援員等の配置に要する経費の補助を行うことで、障がい児への支援の充実を図る。</t>
    <rPh sb="0" eb="1">
      <t>ショウ</t>
    </rPh>
    <rPh sb="3" eb="4">
      <t>ジ</t>
    </rPh>
    <rPh sb="5" eb="6">
      <t>ウ</t>
    </rPh>
    <rPh sb="7" eb="8">
      <t>イ</t>
    </rPh>
    <rPh sb="12" eb="14">
      <t>シナイ</t>
    </rPh>
    <rPh sb="15" eb="17">
      <t>ジドウ</t>
    </rPh>
    <rPh sb="21" eb="22">
      <t>タイ</t>
    </rPh>
    <rPh sb="24" eb="26">
      <t>シエン</t>
    </rPh>
    <rPh sb="26" eb="27">
      <t>イン</t>
    </rPh>
    <rPh sb="27" eb="28">
      <t>トウ</t>
    </rPh>
    <rPh sb="29" eb="31">
      <t>ハイチ</t>
    </rPh>
    <rPh sb="32" eb="33">
      <t>ヨウ</t>
    </rPh>
    <rPh sb="35" eb="37">
      <t>ケイヒ</t>
    </rPh>
    <rPh sb="38" eb="40">
      <t>ホジョ</t>
    </rPh>
    <rPh sb="41" eb="42">
      <t>オコナ</t>
    </rPh>
    <rPh sb="47" eb="48">
      <t>ショウ</t>
    </rPh>
    <rPh sb="50" eb="51">
      <t>ジ</t>
    </rPh>
    <rPh sb="53" eb="55">
      <t>シエン</t>
    </rPh>
    <rPh sb="56" eb="58">
      <t>ジュウジツ</t>
    </rPh>
    <rPh sb="59" eb="60">
      <t>ハカ</t>
    </rPh>
    <phoneticPr fontId="1"/>
  </si>
  <si>
    <t>親子や地域のつどいに係る消耗品代、研修会に係る講師料、使用料等</t>
    <rPh sb="0" eb="2">
      <t>オヤコ</t>
    </rPh>
    <rPh sb="3" eb="5">
      <t>チイキ</t>
    </rPh>
    <phoneticPr fontId="1"/>
  </si>
  <si>
    <t>月額70,500円×12か月×２人</t>
    <rPh sb="0" eb="2">
      <t>ゲツガク</t>
    </rPh>
    <rPh sb="8" eb="9">
      <t>エン</t>
    </rPh>
    <rPh sb="13" eb="14">
      <t>ゲツ</t>
    </rPh>
    <rPh sb="16" eb="17">
      <t>ニン</t>
    </rPh>
    <phoneticPr fontId="1"/>
  </si>
  <si>
    <t>一斉臨時休業の期間中における学校給食の実施予定日数を対象とし、保護者に交付する。</t>
    <rPh sb="26" eb="28">
      <t>タイショウ</t>
    </rPh>
    <rPh sb="31" eb="34">
      <t>ホゴシャ</t>
    </rPh>
    <rPh sb="35" eb="37">
      <t>コウフ</t>
    </rPh>
    <phoneticPr fontId="1"/>
  </si>
  <si>
    <t>行政手続における特定の個人を識別するための番号の利用等に関する法律・電子署名等に係る地方公共団体情報システム機構の認証業務に関する法律施行規則・電子署名等に係る地方公共団体情報システム機構の認証業務に関する法律・個人番号カード交付事業費補助金交付要綱</t>
    <rPh sb="106" eb="108">
      <t>コジン</t>
    </rPh>
    <rPh sb="108" eb="110">
      <t>バンゴウ</t>
    </rPh>
    <rPh sb="113" eb="115">
      <t>コウフ</t>
    </rPh>
    <rPh sb="115" eb="117">
      <t>ジギョウ</t>
    </rPh>
    <rPh sb="117" eb="118">
      <t>ヒ</t>
    </rPh>
    <rPh sb="118" eb="121">
      <t>ホジョキン</t>
    </rPh>
    <rPh sb="121" eb="123">
      <t>コウフ</t>
    </rPh>
    <rPh sb="123" eb="125">
      <t>ヨウコウ</t>
    </rPh>
    <phoneticPr fontId="1"/>
  </si>
  <si>
    <t>補助対象経費の2/3以内（ただし、消化放水設備については1/2位内で、100,000円を上限とする。）</t>
    <rPh sb="0" eb="2">
      <t>ホジョ</t>
    </rPh>
    <rPh sb="2" eb="4">
      <t>タイショウ</t>
    </rPh>
    <rPh sb="4" eb="6">
      <t>ケイヒ</t>
    </rPh>
    <rPh sb="10" eb="12">
      <t>イナイ</t>
    </rPh>
    <rPh sb="17" eb="19">
      <t>ショウカ</t>
    </rPh>
    <rPh sb="19" eb="21">
      <t>ホウスイ</t>
    </rPh>
    <rPh sb="21" eb="23">
      <t>セツビ</t>
    </rPh>
    <rPh sb="31" eb="32">
      <t>イ</t>
    </rPh>
    <rPh sb="32" eb="33">
      <t>ナイ</t>
    </rPh>
    <rPh sb="42" eb="43">
      <t>エン</t>
    </rPh>
    <rPh sb="44" eb="46">
      <t>ジョウゲン</t>
    </rPh>
    <phoneticPr fontId="1"/>
  </si>
  <si>
    <t>補助対象経費の10/10で、１７０，０００円を上限とする。</t>
    <rPh sb="0" eb="2">
      <t>ホジョ</t>
    </rPh>
    <rPh sb="2" eb="4">
      <t>タイショウ</t>
    </rPh>
    <rPh sb="4" eb="6">
      <t>ケイヒ</t>
    </rPh>
    <phoneticPr fontId="1"/>
  </si>
  <si>
    <t>補助金の額は、予算の範囲内で簡易水道事業が統合された上水道事業において、統合前の簡易水道事業に係る建設改良のために発行された企業債の利子償還金の額を交付する。（29、30年度は利子償還金の100％を補助金交付、31年度は1/2を補助金交付）</t>
    <rPh sb="40" eb="42">
      <t>カンイ</t>
    </rPh>
    <phoneticPr fontId="1"/>
  </si>
  <si>
    <t>伊予市国際交流事業支援補助金</t>
    <rPh sb="7" eb="9">
      <t>ジギョウ</t>
    </rPh>
    <phoneticPr fontId="1"/>
  </si>
  <si>
    <t>研修に要する施設使用料、講師謝礼等</t>
    <rPh sb="6" eb="8">
      <t>シセツ</t>
    </rPh>
    <rPh sb="8" eb="10">
      <t>シヨウ</t>
    </rPh>
    <rPh sb="10" eb="11">
      <t>リョウ</t>
    </rPh>
    <phoneticPr fontId="1"/>
  </si>
  <si>
    <t>中学生の海外渡航に係る旅費</t>
    <phoneticPr fontId="1"/>
  </si>
  <si>
    <t>伊予市コミニュティ助成事業補助金交付要綱</t>
    <phoneticPr fontId="1"/>
  </si>
  <si>
    <t>伊予市国際交流事業支援補助金交付要綱</t>
    <rPh sb="14" eb="16">
      <t>コウフ</t>
    </rPh>
    <rPh sb="16" eb="18">
      <t>ヨウコウ</t>
    </rPh>
    <phoneticPr fontId="1"/>
  </si>
  <si>
    <t>景観法
伊予市景観条例
伊予市景観形成推進事業費助成金交付要綱</t>
    <rPh sb="0" eb="2">
      <t>ケイカン</t>
    </rPh>
    <rPh sb="2" eb="3">
      <t>ホウ</t>
    </rPh>
    <rPh sb="23" eb="2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</si>
</sst>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quot;▲ &quot;#,##0"/>
    <numFmt numFmtId="177" formatCode="#,##0_ "/>
    <numFmt numFmtId="178" formatCode="#,##0_);[Red]\(#,##0\)"/>
    <numFmt numFmtId="179" formatCode="&quot;¥&quot;#,##0_);[Red]\(&quot;¥&quot;#,##0\)"/>
    <numFmt numFmtId="180" formatCode="General\ &quot;件&quot;"/>
  </numFmts>
  <fonts count="19">
    <font>
      <sz val="11"/>
      <color theme="1"/>
      <name val="Yu Gothic"/>
      <family val="2"/>
      <scheme val="minor"/>
    </font>
    <font>
      <sz val="6"/>
      <name val="Yu Gothic"/>
      <family val="3"/>
      <charset val="128"/>
      <scheme val="minor"/>
    </font>
    <font>
      <sz val="6"/>
      <name val="Yu Gothic"/>
      <family val="2"/>
      <charset val="128"/>
      <scheme val="minor"/>
    </font>
    <font>
      <sz val="11"/>
      <name val="BIZ UDPゴシック"/>
      <family val="3"/>
      <charset val="128"/>
    </font>
    <font>
      <sz val="11"/>
      <color theme="1"/>
      <name val="Yu Gothic"/>
      <family val="2"/>
      <scheme val="minor"/>
    </font>
    <font>
      <sz val="11"/>
      <name val="Segoe UI Symbol"/>
      <family val="3"/>
    </font>
    <font>
      <sz val="11"/>
      <name val="Microsoft YaHei UI"/>
      <family val="3"/>
      <charset val="134"/>
    </font>
    <font>
      <sz val="9"/>
      <name val="BIZ UDPゴシック"/>
      <family val="3"/>
      <charset val="128"/>
    </font>
    <font>
      <sz val="10"/>
      <name val="BIZ UDPゴシック"/>
      <family val="3"/>
      <charset val="128"/>
    </font>
    <font>
      <sz val="18"/>
      <name val="BIZ UDPゴシック"/>
      <family val="3"/>
      <charset val="128"/>
    </font>
    <font>
      <sz val="11"/>
      <name val="Microsoft YaHei"/>
      <family val="3"/>
      <charset val="134"/>
    </font>
    <font>
      <sz val="11"/>
      <color theme="1"/>
      <name val="BIZ UDPゴシック"/>
      <family val="3"/>
      <charset val="128"/>
    </font>
    <font>
      <sz val="11"/>
      <color theme="1"/>
      <name val="BIZ UDゴシック"/>
      <family val="3"/>
      <charset val="128"/>
    </font>
    <font>
      <sz val="11"/>
      <name val="BIZ UDゴシック"/>
      <family val="3"/>
      <charset val="128"/>
    </font>
    <font>
      <sz val="11"/>
      <name val="Yu Gothic"/>
      <family val="2"/>
      <scheme val="minor"/>
    </font>
    <font>
      <u/>
      <sz val="11"/>
      <color theme="10"/>
      <name val="Yu Gothic"/>
      <family val="2"/>
      <scheme val="minor"/>
    </font>
    <font>
      <u/>
      <sz val="11"/>
      <color theme="10"/>
      <name val="BIZ UDゴシック"/>
      <family val="3"/>
      <charset val="128"/>
    </font>
    <font>
      <u/>
      <sz val="11"/>
      <color theme="10"/>
      <name val="BIZ UDPゴシック"/>
      <family val="3"/>
      <charset val="128"/>
    </font>
    <font>
      <u/>
      <sz val="14"/>
      <color theme="10"/>
      <name val="BIZ UD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3">
    <xf numFmtId="0" fontId="0" fillId="0" borderId="0"/>
    <xf numFmtId="38" fontId="4" fillId="0" borderId="0" applyFont="0" applyFill="0" applyBorder="0" applyAlignment="0" applyProtection="0">
      <alignment vertical="center"/>
    </xf>
    <xf numFmtId="0" fontId="15" fillId="0" borderId="0" applyNumberFormat="0" applyFill="0" applyBorder="0" applyAlignment="0" applyProtection="0"/>
  </cellStyleXfs>
  <cellXfs count="191">
    <xf numFmtId="0" fontId="0" fillId="0" borderId="0" xfId="0"/>
    <xf numFmtId="0" fontId="3" fillId="0" borderId="1" xfId="0" applyFont="1" applyFill="1" applyBorder="1" applyAlignment="1">
      <alignment vertical="center"/>
    </xf>
    <xf numFmtId="176" fontId="3" fillId="0" borderId="1" xfId="0" applyNumberFormat="1"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vertical="center" wrapText="1"/>
    </xf>
    <xf numFmtId="177" fontId="3" fillId="0" borderId="0" xfId="0" applyNumberFormat="1" applyFont="1" applyFill="1" applyAlignment="1">
      <alignment vertical="center" wrapText="1"/>
    </xf>
    <xf numFmtId="178" fontId="3" fillId="0" borderId="0" xfId="0" applyNumberFormat="1" applyFont="1" applyFill="1" applyAlignment="1">
      <alignment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176" fontId="3" fillId="0" borderId="1" xfId="0" applyNumberFormat="1" applyFont="1" applyFill="1" applyBorder="1" applyAlignment="1">
      <alignment vertical="center"/>
    </xf>
    <xf numFmtId="0" fontId="3" fillId="0" borderId="1" xfId="0" applyNumberFormat="1" applyFont="1" applyFill="1" applyBorder="1" applyAlignment="1">
      <alignment vertical="center"/>
    </xf>
    <xf numFmtId="0" fontId="3" fillId="0" borderId="1" xfId="0" applyFont="1" applyFill="1" applyBorder="1" applyAlignment="1">
      <alignment vertical="center" wrapText="1"/>
    </xf>
    <xf numFmtId="177"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xf>
    <xf numFmtId="38" fontId="3" fillId="0" borderId="1" xfId="1" applyFont="1" applyFill="1" applyBorder="1" applyAlignment="1">
      <alignment vertical="center"/>
    </xf>
    <xf numFmtId="177" fontId="3" fillId="0" borderId="1" xfId="0" applyNumberFormat="1" applyFont="1" applyFill="1" applyBorder="1" applyAlignment="1">
      <alignment horizontal="right" vertical="center" wrapText="1"/>
    </xf>
    <xf numFmtId="178" fontId="3" fillId="0" borderId="1" xfId="1" applyNumberFormat="1" applyFont="1" applyFill="1" applyBorder="1" applyAlignment="1">
      <alignment vertical="center"/>
    </xf>
    <xf numFmtId="178" fontId="3" fillId="0" borderId="1" xfId="0" applyNumberFormat="1" applyFont="1" applyFill="1" applyBorder="1" applyAlignment="1">
      <alignment vertical="center"/>
    </xf>
    <xf numFmtId="3" fontId="3" fillId="0" borderId="1" xfId="0" applyNumberFormat="1" applyFont="1" applyFill="1" applyBorder="1" applyAlignment="1">
      <alignment vertical="center"/>
    </xf>
    <xf numFmtId="177" fontId="3" fillId="0" borderId="1" xfId="0" applyNumberFormat="1" applyFont="1" applyFill="1" applyBorder="1" applyAlignment="1">
      <alignment horizontal="left" vertical="center" wrapText="1"/>
    </xf>
    <xf numFmtId="38" fontId="3" fillId="0" borderId="1" xfId="1" applyFont="1" applyFill="1" applyBorder="1" applyAlignment="1">
      <alignment vertical="center" wrapText="1"/>
    </xf>
    <xf numFmtId="0" fontId="3" fillId="0" borderId="1" xfId="0" applyFont="1" applyFill="1" applyBorder="1" applyAlignment="1">
      <alignment horizontal="right" vertical="center" wrapText="1"/>
    </xf>
    <xf numFmtId="176"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41" fontId="3" fillId="0" borderId="1" xfId="0" applyNumberFormat="1" applyFont="1" applyFill="1" applyBorder="1" applyAlignment="1">
      <alignment vertical="center"/>
    </xf>
    <xf numFmtId="179" fontId="3" fillId="0" borderId="1" xfId="0" applyNumberFormat="1" applyFont="1" applyFill="1" applyBorder="1" applyAlignment="1">
      <alignment horizontal="right" vertical="center" wrapText="1"/>
    </xf>
    <xf numFmtId="0" fontId="3" fillId="0" borderId="0" xfId="0" applyNumberFormat="1" applyFont="1" applyFill="1" applyAlignment="1">
      <alignment vertical="center"/>
    </xf>
    <xf numFmtId="177" fontId="7" fillId="0" borderId="1" xfId="0" applyNumberFormat="1" applyFont="1" applyFill="1" applyBorder="1" applyAlignment="1">
      <alignment horizontal="right" vertical="center" wrapText="1"/>
    </xf>
    <xf numFmtId="0" fontId="9" fillId="0" borderId="0" xfId="0" applyFont="1" applyFill="1" applyAlignment="1">
      <alignment vertical="center"/>
    </xf>
    <xf numFmtId="0" fontId="11" fillId="0" borderId="1" xfId="0" applyFont="1" applyFill="1" applyBorder="1" applyAlignment="1">
      <alignment vertical="center" wrapText="1"/>
    </xf>
    <xf numFmtId="177" fontId="11" fillId="0" borderId="1" xfId="0" applyNumberFormat="1" applyFont="1" applyFill="1" applyBorder="1" applyAlignment="1">
      <alignment vertical="center" wrapText="1"/>
    </xf>
    <xf numFmtId="176" fontId="11" fillId="0" borderId="1" xfId="0" applyNumberFormat="1" applyFont="1" applyFill="1" applyBorder="1" applyAlignment="1">
      <alignment vertical="center"/>
    </xf>
    <xf numFmtId="3" fontId="11" fillId="0" borderId="1" xfId="0" applyNumberFormat="1" applyFont="1" applyFill="1" applyBorder="1" applyAlignment="1">
      <alignment vertical="center"/>
    </xf>
    <xf numFmtId="176" fontId="3" fillId="0" borderId="0" xfId="0" applyNumberFormat="1" applyFont="1" applyFill="1" applyAlignment="1">
      <alignment vertical="center" shrinkToFit="1"/>
    </xf>
    <xf numFmtId="0" fontId="12" fillId="0" borderId="0" xfId="0" applyFont="1" applyAlignment="1">
      <alignment vertical="center"/>
    </xf>
    <xf numFmtId="0" fontId="13" fillId="0" borderId="0" xfId="0" applyFont="1" applyFill="1" applyBorder="1" applyAlignment="1">
      <alignment vertical="center"/>
    </xf>
    <xf numFmtId="0" fontId="13" fillId="0" borderId="0" xfId="0" applyFont="1" applyFill="1" applyBorder="1" applyAlignment="1">
      <alignment vertical="center" wrapText="1"/>
    </xf>
    <xf numFmtId="177" fontId="13" fillId="0" borderId="0" xfId="0" applyNumberFormat="1" applyFont="1" applyFill="1" applyBorder="1" applyAlignment="1">
      <alignment vertical="center" wrapText="1"/>
    </xf>
    <xf numFmtId="178" fontId="13" fillId="0" borderId="0" xfId="0" applyNumberFormat="1" applyFont="1" applyFill="1" applyBorder="1" applyAlignment="1">
      <alignment vertical="center"/>
    </xf>
    <xf numFmtId="0" fontId="12" fillId="0" borderId="0" xfId="0" applyFont="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right" vertical="center"/>
    </xf>
    <xf numFmtId="0" fontId="12" fillId="0" borderId="1" xfId="0" applyFont="1" applyBorder="1" applyAlignment="1">
      <alignment horizontal="right" vertical="center"/>
    </xf>
    <xf numFmtId="177" fontId="13" fillId="0" borderId="1" xfId="0" applyNumberFormat="1" applyFont="1" applyFill="1" applyBorder="1" applyAlignment="1">
      <alignment horizontal="right" vertical="center"/>
    </xf>
    <xf numFmtId="177" fontId="3" fillId="0" borderId="0" xfId="0" applyNumberFormat="1" applyFont="1" applyFill="1" applyAlignment="1">
      <alignment horizontal="righ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177" fontId="3" fillId="0" borderId="4" xfId="0" applyNumberFormat="1" applyFont="1" applyFill="1" applyBorder="1" applyAlignment="1">
      <alignment horizontal="right" vertical="center" wrapText="1"/>
    </xf>
    <xf numFmtId="178" fontId="3" fillId="0" borderId="4" xfId="0" applyNumberFormat="1" applyFont="1" applyFill="1" applyBorder="1" applyAlignment="1">
      <alignment horizontal="center" vertical="center"/>
    </xf>
    <xf numFmtId="0" fontId="3" fillId="0" borderId="0" xfId="0" applyFont="1" applyFill="1" applyBorder="1" applyAlignment="1">
      <alignment vertical="center"/>
    </xf>
    <xf numFmtId="178" fontId="3" fillId="2" borderId="1" xfId="0" applyNumberFormat="1" applyFont="1" applyFill="1" applyBorder="1" applyAlignment="1">
      <alignment horizontal="center"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176" fontId="3" fillId="3" borderId="1" xfId="0" applyNumberFormat="1" applyFont="1" applyFill="1" applyBorder="1" applyAlignment="1">
      <alignment vertical="center"/>
    </xf>
    <xf numFmtId="176" fontId="3" fillId="3" borderId="1" xfId="0" applyNumberFormat="1" applyFont="1" applyFill="1" applyBorder="1" applyAlignment="1">
      <alignment vertical="center" wrapText="1"/>
    </xf>
    <xf numFmtId="177" fontId="3" fillId="3" borderId="1" xfId="0" applyNumberFormat="1" applyFont="1" applyFill="1" applyBorder="1" applyAlignment="1">
      <alignment horizontal="right" vertical="center" wrapText="1"/>
    </xf>
    <xf numFmtId="0" fontId="11" fillId="3" borderId="1" xfId="0" applyFont="1" applyFill="1" applyBorder="1" applyAlignment="1">
      <alignment vertical="center" wrapText="1"/>
    </xf>
    <xf numFmtId="0" fontId="3" fillId="3" borderId="0" xfId="0" applyFont="1" applyFill="1" applyAlignment="1">
      <alignment vertical="center" wrapText="1"/>
    </xf>
    <xf numFmtId="0" fontId="3" fillId="3" borderId="0" xfId="0" applyFont="1" applyFill="1" applyBorder="1" applyAlignment="1">
      <alignment vertical="center" wrapText="1"/>
    </xf>
    <xf numFmtId="176" fontId="3" fillId="3"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176" fontId="3" fillId="3" borderId="1" xfId="0" applyNumberFormat="1" applyFont="1" applyFill="1" applyBorder="1" applyAlignment="1">
      <alignment horizontal="right" vertical="center"/>
    </xf>
    <xf numFmtId="38" fontId="3" fillId="3" borderId="1" xfId="1" applyFont="1" applyFill="1" applyBorder="1" applyAlignment="1">
      <alignment horizontal="right" vertical="center" wrapText="1"/>
    </xf>
    <xf numFmtId="177" fontId="3" fillId="3" borderId="1" xfId="0" applyNumberFormat="1" applyFont="1" applyFill="1" applyBorder="1" applyAlignment="1">
      <alignment horizontal="left" vertical="center" wrapText="1"/>
    </xf>
    <xf numFmtId="177" fontId="11" fillId="3" borderId="1" xfId="0" applyNumberFormat="1" applyFont="1" applyFill="1" applyBorder="1" applyAlignment="1">
      <alignment horizontal="right" vertical="center" wrapText="1"/>
    </xf>
    <xf numFmtId="178" fontId="3" fillId="0" borderId="0" xfId="0" applyNumberFormat="1" applyFont="1" applyFill="1" applyAlignment="1">
      <alignment vertical="center" wrapText="1"/>
    </xf>
    <xf numFmtId="178" fontId="3" fillId="0" borderId="1" xfId="0" applyNumberFormat="1" applyFont="1" applyFill="1" applyBorder="1" applyAlignment="1">
      <alignment horizontal="center" vertical="center"/>
    </xf>
    <xf numFmtId="178" fontId="3" fillId="0" borderId="10" xfId="0" applyNumberFormat="1" applyFont="1" applyFill="1" applyBorder="1" applyAlignment="1">
      <alignment vertical="center"/>
    </xf>
    <xf numFmtId="178" fontId="3" fillId="0" borderId="11" xfId="0" applyNumberFormat="1" applyFont="1" applyFill="1" applyBorder="1" applyAlignment="1">
      <alignment vertical="center"/>
    </xf>
    <xf numFmtId="178" fontId="3" fillId="0" borderId="0" xfId="0" applyNumberFormat="1" applyFont="1" applyFill="1" applyAlignment="1">
      <alignment vertical="center"/>
    </xf>
    <xf numFmtId="178" fontId="3" fillId="0" borderId="9" xfId="0" applyNumberFormat="1" applyFont="1" applyFill="1" applyBorder="1" applyAlignment="1">
      <alignment vertical="center"/>
    </xf>
    <xf numFmtId="178" fontId="3" fillId="0" borderId="11" xfId="0" applyNumberFormat="1" applyFont="1" applyFill="1" applyBorder="1" applyAlignment="1">
      <alignment vertical="center" wrapText="1"/>
    </xf>
    <xf numFmtId="178" fontId="3" fillId="0" borderId="9" xfId="0" applyNumberFormat="1" applyFont="1" applyFill="1" applyBorder="1" applyAlignment="1">
      <alignment vertical="center" wrapText="1"/>
    </xf>
    <xf numFmtId="178" fontId="3" fillId="0" borderId="15" xfId="0" applyNumberFormat="1" applyFont="1" applyFill="1" applyBorder="1" applyAlignment="1">
      <alignment vertical="center" wrapText="1"/>
    </xf>
    <xf numFmtId="178" fontId="3" fillId="0" borderId="0" xfId="0" applyNumberFormat="1" applyFont="1" applyFill="1" applyBorder="1" applyAlignment="1">
      <alignment vertical="center"/>
    </xf>
    <xf numFmtId="178" fontId="3" fillId="0" borderId="16" xfId="0" applyNumberFormat="1" applyFont="1" applyFill="1" applyBorder="1" applyAlignment="1">
      <alignment vertical="center"/>
    </xf>
    <xf numFmtId="178" fontId="3" fillId="0" borderId="18" xfId="0" applyNumberFormat="1" applyFont="1" applyFill="1" applyBorder="1" applyAlignment="1">
      <alignment vertical="center"/>
    </xf>
    <xf numFmtId="178" fontId="3" fillId="0" borderId="20" xfId="0" applyNumberFormat="1" applyFont="1" applyFill="1" applyBorder="1" applyAlignment="1">
      <alignment vertical="center"/>
    </xf>
    <xf numFmtId="178" fontId="3" fillId="0" borderId="16" xfId="0" applyNumberFormat="1" applyFont="1" applyFill="1" applyBorder="1" applyAlignment="1">
      <alignment vertical="center" wrapText="1"/>
    </xf>
    <xf numFmtId="178" fontId="3" fillId="0" borderId="18" xfId="0" applyNumberFormat="1" applyFont="1" applyFill="1" applyBorder="1" applyAlignment="1">
      <alignment vertical="center" wrapText="1"/>
    </xf>
    <xf numFmtId="178" fontId="3" fillId="0" borderId="20" xfId="0" applyNumberFormat="1" applyFont="1" applyFill="1" applyBorder="1" applyAlignment="1">
      <alignment vertical="center" wrapText="1"/>
    </xf>
    <xf numFmtId="178" fontId="3" fillId="0" borderId="14" xfId="0" applyNumberFormat="1" applyFont="1" applyFill="1" applyBorder="1" applyAlignment="1">
      <alignment vertical="center"/>
    </xf>
    <xf numFmtId="178" fontId="3" fillId="0" borderId="15" xfId="0" applyNumberFormat="1" applyFont="1" applyFill="1" applyBorder="1" applyAlignment="1">
      <alignment vertical="center"/>
    </xf>
    <xf numFmtId="178" fontId="3" fillId="0" borderId="0" xfId="0" applyNumberFormat="1" applyFont="1" applyFill="1" applyAlignment="1">
      <alignment vertical="center" shrinkToFit="1"/>
    </xf>
    <xf numFmtId="178" fontId="3" fillId="0" borderId="10" xfId="0" applyNumberFormat="1" applyFont="1" applyFill="1" applyBorder="1" applyAlignment="1">
      <alignment vertical="center" shrinkToFit="1"/>
    </xf>
    <xf numFmtId="178" fontId="3" fillId="0" borderId="14" xfId="0" applyNumberFormat="1" applyFont="1" applyFill="1" applyBorder="1" applyAlignment="1">
      <alignment vertical="center" shrinkToFit="1"/>
    </xf>
    <xf numFmtId="178" fontId="9" fillId="0" borderId="12" xfId="0" applyNumberFormat="1" applyFont="1" applyFill="1" applyBorder="1" applyAlignment="1">
      <alignment vertical="center"/>
    </xf>
    <xf numFmtId="0" fontId="16" fillId="0" borderId="1" xfId="2" applyFont="1" applyFill="1" applyBorder="1" applyAlignment="1">
      <alignment vertical="center"/>
    </xf>
    <xf numFmtId="0" fontId="16" fillId="0" borderId="1" xfId="2" applyFont="1" applyFill="1" applyBorder="1" applyAlignment="1">
      <alignment vertical="center" wrapText="1"/>
    </xf>
    <xf numFmtId="177" fontId="17" fillId="3" borderId="1" xfId="2" applyNumberFormat="1" applyFont="1" applyFill="1" applyBorder="1" applyAlignment="1">
      <alignment horizontal="right" vertical="center" wrapText="1"/>
    </xf>
    <xf numFmtId="179" fontId="17" fillId="3" borderId="1" xfId="2" applyNumberFormat="1" applyFont="1" applyFill="1" applyBorder="1" applyAlignment="1">
      <alignment horizontal="right" vertical="center" wrapText="1"/>
    </xf>
    <xf numFmtId="0" fontId="9" fillId="0" borderId="0" xfId="0" applyFont="1" applyFill="1" applyBorder="1" applyAlignment="1">
      <alignment vertical="center"/>
    </xf>
    <xf numFmtId="0" fontId="3" fillId="0" borderId="0" xfId="0" applyFont="1" applyFill="1" applyBorder="1" applyAlignment="1">
      <alignment vertical="center" wrapText="1"/>
    </xf>
    <xf numFmtId="177" fontId="3" fillId="0" borderId="0" xfId="0" applyNumberFormat="1" applyFont="1" applyFill="1" applyBorder="1" applyAlignment="1">
      <alignment horizontal="right" vertical="center" wrapText="1"/>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177" fontId="3" fillId="0" borderId="14" xfId="0" applyNumberFormat="1" applyFont="1" applyFill="1" applyBorder="1" applyAlignment="1">
      <alignment horizontal="right" vertical="center" wrapText="1"/>
    </xf>
    <xf numFmtId="178" fontId="3" fillId="0" borderId="14" xfId="0" applyNumberFormat="1" applyFont="1" applyFill="1" applyBorder="1" applyAlignment="1">
      <alignment horizontal="center" vertical="center"/>
    </xf>
    <xf numFmtId="177" fontId="3" fillId="3" borderId="1" xfId="0" applyNumberFormat="1" applyFont="1" applyFill="1" applyBorder="1" applyAlignment="1">
      <alignment vertical="center" wrapText="1"/>
    </xf>
    <xf numFmtId="176" fontId="3" fillId="3" borderId="1" xfId="0" applyNumberFormat="1" applyFont="1" applyFill="1" applyBorder="1" applyAlignment="1">
      <alignment vertical="center" shrinkToFit="1"/>
    </xf>
    <xf numFmtId="38" fontId="3" fillId="3" borderId="1" xfId="1" applyFont="1" applyFill="1" applyBorder="1" applyAlignment="1">
      <alignment vertical="center" shrinkToFit="1"/>
    </xf>
    <xf numFmtId="177" fontId="3" fillId="3" borderId="1" xfId="0" applyNumberFormat="1" applyFont="1" applyFill="1" applyBorder="1" applyAlignment="1">
      <alignment vertical="center" shrinkToFit="1"/>
    </xf>
    <xf numFmtId="178" fontId="3" fillId="3" borderId="1" xfId="1" applyNumberFormat="1" applyFont="1" applyFill="1" applyBorder="1" applyAlignment="1">
      <alignment vertical="center" shrinkToFit="1"/>
    </xf>
    <xf numFmtId="176" fontId="11" fillId="3" borderId="1" xfId="0" applyNumberFormat="1" applyFont="1" applyFill="1" applyBorder="1" applyAlignment="1">
      <alignment vertical="center" shrinkToFit="1"/>
    </xf>
    <xf numFmtId="3" fontId="11" fillId="3" borderId="1" xfId="0" applyNumberFormat="1" applyFont="1" applyFill="1" applyBorder="1" applyAlignment="1">
      <alignment vertical="center" shrinkToFit="1"/>
    </xf>
    <xf numFmtId="178" fontId="3" fillId="3" borderId="1" xfId="0" applyNumberFormat="1" applyFont="1" applyFill="1" applyBorder="1" applyAlignment="1">
      <alignment vertical="center" shrinkToFit="1"/>
    </xf>
    <xf numFmtId="0" fontId="3" fillId="3" borderId="1" xfId="0" applyFont="1" applyFill="1" applyBorder="1" applyAlignment="1">
      <alignment vertical="center" shrinkToFit="1"/>
    </xf>
    <xf numFmtId="3" fontId="3" fillId="3" borderId="1" xfId="0" applyNumberFormat="1" applyFont="1" applyFill="1" applyBorder="1" applyAlignment="1">
      <alignment vertical="center" shrinkToFit="1"/>
    </xf>
    <xf numFmtId="41" fontId="3" fillId="3" borderId="1" xfId="0" applyNumberFormat="1" applyFont="1" applyFill="1" applyBorder="1" applyAlignment="1">
      <alignment vertical="center" shrinkToFit="1"/>
    </xf>
    <xf numFmtId="177" fontId="3" fillId="3" borderId="1" xfId="0" applyNumberFormat="1" applyFont="1" applyFill="1" applyBorder="1" applyAlignment="1">
      <alignment horizontal="right" vertical="center" shrinkToFit="1"/>
    </xf>
    <xf numFmtId="177" fontId="11" fillId="3" borderId="1" xfId="0" applyNumberFormat="1" applyFont="1" applyFill="1" applyBorder="1" applyAlignment="1">
      <alignment horizontal="right" vertical="center" shrinkToFit="1"/>
    </xf>
    <xf numFmtId="178" fontId="3" fillId="0" borderId="17" xfId="0" applyNumberFormat="1" applyFont="1" applyFill="1" applyBorder="1" applyAlignment="1">
      <alignment horizontal="center" vertical="center" shrinkToFit="1"/>
    </xf>
    <xf numFmtId="178" fontId="3" fillId="0" borderId="19" xfId="0" applyNumberFormat="1" applyFont="1" applyFill="1" applyBorder="1" applyAlignment="1">
      <alignment horizontal="center" vertical="center" shrinkToFit="1"/>
    </xf>
    <xf numFmtId="178" fontId="3" fillId="0" borderId="21" xfId="0" applyNumberFormat="1" applyFont="1" applyFill="1" applyBorder="1" applyAlignment="1">
      <alignment horizontal="center" vertical="center" shrinkToFit="1"/>
    </xf>
    <xf numFmtId="178" fontId="3" fillId="0" borderId="12" xfId="0" applyNumberFormat="1" applyFont="1" applyFill="1" applyBorder="1" applyAlignment="1">
      <alignment horizontal="center" vertical="center" shrinkToFit="1"/>
    </xf>
    <xf numFmtId="178" fontId="3" fillId="0" borderId="8" xfId="0" applyNumberFormat="1" applyFont="1" applyFill="1" applyBorder="1" applyAlignment="1">
      <alignment horizontal="center" vertical="center" shrinkToFit="1"/>
    </xf>
    <xf numFmtId="178" fontId="3" fillId="0" borderId="13" xfId="0" applyNumberFormat="1" applyFont="1" applyFill="1" applyBorder="1" applyAlignment="1">
      <alignment horizontal="center" vertical="center" shrinkToFit="1"/>
    </xf>
    <xf numFmtId="0" fontId="16" fillId="0" borderId="1" xfId="2" applyFont="1" applyBorder="1" applyAlignment="1">
      <alignment vertical="center"/>
    </xf>
    <xf numFmtId="0" fontId="18" fillId="0" borderId="0" xfId="2" applyFont="1" applyFill="1"/>
    <xf numFmtId="178" fontId="3" fillId="0" borderId="11" xfId="0" applyNumberFormat="1" applyFont="1" applyFill="1" applyBorder="1" applyAlignment="1">
      <alignment vertical="center"/>
    </xf>
    <xf numFmtId="178" fontId="3" fillId="0" borderId="1" xfId="0" applyNumberFormat="1" applyFont="1" applyFill="1" applyBorder="1" applyAlignment="1">
      <alignment horizontal="center" vertical="center"/>
    </xf>
    <xf numFmtId="0" fontId="3" fillId="3" borderId="5" xfId="0" applyFont="1" applyFill="1" applyBorder="1" applyAlignment="1">
      <alignment vertical="center" shrinkToFit="1"/>
    </xf>
    <xf numFmtId="0" fontId="3" fillId="3" borderId="5" xfId="0" applyFont="1" applyFill="1" applyBorder="1" applyAlignment="1">
      <alignment vertical="center" wrapText="1"/>
    </xf>
    <xf numFmtId="177" fontId="17" fillId="3" borderId="5" xfId="2" applyNumberFormat="1" applyFont="1" applyFill="1" applyBorder="1" applyAlignment="1">
      <alignment horizontal="right" vertical="center" wrapText="1"/>
    </xf>
    <xf numFmtId="176" fontId="3" fillId="3" borderId="5" xfId="0" applyNumberFormat="1" applyFont="1" applyFill="1" applyBorder="1" applyAlignment="1">
      <alignment vertical="center" shrinkToFit="1"/>
    </xf>
    <xf numFmtId="38" fontId="3" fillId="3" borderId="5" xfId="1" applyFont="1" applyFill="1" applyBorder="1" applyAlignment="1">
      <alignment vertical="center" shrinkToFit="1"/>
    </xf>
    <xf numFmtId="176" fontId="3" fillId="3" borderId="5" xfId="0" applyNumberFormat="1" applyFont="1" applyFill="1" applyBorder="1" applyAlignment="1">
      <alignment vertical="center" wrapText="1"/>
    </xf>
    <xf numFmtId="0" fontId="3" fillId="3" borderId="22" xfId="0" applyFont="1" applyFill="1" applyBorder="1" applyAlignment="1">
      <alignment vertical="center" shrinkToFit="1"/>
    </xf>
    <xf numFmtId="180" fontId="3" fillId="3" borderId="22" xfId="0" applyNumberFormat="1" applyFont="1" applyFill="1" applyBorder="1" applyAlignment="1">
      <alignment vertical="center" wrapText="1"/>
    </xf>
    <xf numFmtId="0" fontId="3" fillId="3" borderId="23" xfId="0" applyFont="1" applyFill="1" applyBorder="1" applyAlignment="1">
      <alignment vertical="center" wrapText="1"/>
    </xf>
    <xf numFmtId="177" fontId="17" fillId="3" borderId="23" xfId="2" applyNumberFormat="1" applyFont="1" applyFill="1" applyBorder="1" applyAlignment="1">
      <alignment horizontal="right" vertical="center" wrapText="1"/>
    </xf>
    <xf numFmtId="176" fontId="3" fillId="3" borderId="22" xfId="0" applyNumberFormat="1" applyFont="1" applyFill="1" applyBorder="1" applyAlignment="1">
      <alignment vertical="center" shrinkToFit="1"/>
    </xf>
    <xf numFmtId="176" fontId="3" fillId="3" borderId="23" xfId="0" applyNumberFormat="1" applyFont="1" applyFill="1" applyBorder="1" applyAlignment="1">
      <alignment vertical="center" wrapText="1"/>
    </xf>
    <xf numFmtId="38" fontId="3" fillId="3" borderId="22" xfId="1" applyFont="1" applyFill="1" applyBorder="1" applyAlignment="1">
      <alignment vertical="center" shrinkToFi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8" fillId="0" borderId="14" xfId="2" applyFont="1" applyFill="1" applyBorder="1" applyAlignment="1"/>
    <xf numFmtId="0" fontId="0" fillId="0" borderId="14" xfId="0" applyBorder="1" applyAlignment="1"/>
    <xf numFmtId="0" fontId="18" fillId="0" borderId="4" xfId="2" applyFont="1" applyFill="1" applyBorder="1" applyAlignment="1"/>
    <xf numFmtId="0" fontId="0" fillId="0" borderId="4" xfId="0" applyBorder="1" applyAlignment="1"/>
    <xf numFmtId="178" fontId="3" fillId="0" borderId="0" xfId="0" applyNumberFormat="1" applyFont="1" applyFill="1" applyBorder="1" applyAlignment="1">
      <alignment vertical="center" shrinkToFit="1"/>
    </xf>
    <xf numFmtId="178" fontId="14" fillId="0" borderId="0" xfId="0" applyNumberFormat="1" applyFont="1" applyFill="1" applyBorder="1" applyAlignment="1">
      <alignment vertical="center" shrinkToFit="1"/>
    </xf>
    <xf numFmtId="178" fontId="3" fillId="0" borderId="0" xfId="0" applyNumberFormat="1" applyFont="1" applyFill="1" applyBorder="1" applyAlignment="1">
      <alignment vertical="center" wrapText="1"/>
    </xf>
    <xf numFmtId="178" fontId="14" fillId="0" borderId="0" xfId="0" applyNumberFormat="1" applyFont="1" applyFill="1" applyBorder="1" applyAlignment="1">
      <alignment vertical="center" wrapText="1"/>
    </xf>
    <xf numFmtId="178" fontId="3" fillId="0" borderId="14" xfId="0" applyNumberFormat="1" applyFont="1" applyFill="1" applyBorder="1" applyAlignment="1">
      <alignment vertical="center" shrinkToFit="1"/>
    </xf>
    <xf numFmtId="178" fontId="14" fillId="0" borderId="14" xfId="0" applyNumberFormat="1" applyFont="1" applyFill="1" applyBorder="1" applyAlignment="1">
      <alignment vertical="center" shrinkToFit="1"/>
    </xf>
    <xf numFmtId="178" fontId="3" fillId="0" borderId="14" xfId="0" applyNumberFormat="1" applyFont="1" applyFill="1" applyBorder="1" applyAlignment="1">
      <alignment vertical="center" wrapText="1"/>
    </xf>
    <xf numFmtId="178" fontId="14" fillId="0" borderId="14" xfId="0" applyNumberFormat="1" applyFont="1" applyFill="1" applyBorder="1" applyAlignment="1">
      <alignment vertical="center" wrapText="1"/>
    </xf>
    <xf numFmtId="178" fontId="3" fillId="0" borderId="10" xfId="0" applyNumberFormat="1" applyFont="1" applyFill="1" applyBorder="1" applyAlignment="1">
      <alignment vertical="center" wrapText="1"/>
    </xf>
    <xf numFmtId="178" fontId="14" fillId="0" borderId="10" xfId="0" applyNumberFormat="1" applyFont="1" applyFill="1" applyBorder="1" applyAlignment="1">
      <alignment vertical="center" wrapText="1"/>
    </xf>
    <xf numFmtId="178" fontId="3" fillId="0" borderId="10" xfId="0" applyNumberFormat="1" applyFont="1" applyFill="1" applyBorder="1" applyAlignment="1">
      <alignment vertical="center" shrinkToFit="1"/>
    </xf>
    <xf numFmtId="178" fontId="14" fillId="0" borderId="10" xfId="0" applyNumberFormat="1" applyFont="1" applyFill="1" applyBorder="1" applyAlignment="1">
      <alignment vertical="center" shrinkToFit="1"/>
    </xf>
    <xf numFmtId="178" fontId="3" fillId="0" borderId="1" xfId="0" applyNumberFormat="1" applyFont="1" applyFill="1" applyBorder="1" applyAlignment="1">
      <alignment horizontal="center" vertical="center"/>
    </xf>
    <xf numFmtId="178" fontId="3" fillId="0" borderId="10" xfId="0" applyNumberFormat="1" applyFont="1" applyFill="1" applyBorder="1" applyAlignment="1">
      <alignment horizontal="center" vertical="center" shrinkToFit="1"/>
    </xf>
    <xf numFmtId="178" fontId="3" fillId="0" borderId="2" xfId="0" applyNumberFormat="1" applyFont="1" applyFill="1" applyBorder="1" applyAlignment="1">
      <alignment horizontal="right" vertical="center" shrinkToFit="1"/>
    </xf>
    <xf numFmtId="178" fontId="3" fillId="0" borderId="4" xfId="0" applyNumberFormat="1" applyFont="1" applyFill="1" applyBorder="1" applyAlignment="1">
      <alignment horizontal="right" vertical="center" shrinkToFit="1"/>
    </xf>
    <xf numFmtId="178" fontId="3" fillId="0" borderId="24" xfId="0" applyNumberFormat="1" applyFont="1" applyFill="1" applyBorder="1" applyAlignment="1">
      <alignment horizontal="right" vertical="center" shrinkToFit="1"/>
    </xf>
    <xf numFmtId="178" fontId="3" fillId="0" borderId="25" xfId="0" applyNumberFormat="1" applyFont="1" applyFill="1" applyBorder="1" applyAlignment="1">
      <alignment horizontal="right" vertical="center" shrinkToFit="1"/>
    </xf>
    <xf numFmtId="0" fontId="0" fillId="0" borderId="4" xfId="0" applyBorder="1" applyAlignment="1">
      <alignment horizontal="right" vertical="center" shrinkToFit="1"/>
    </xf>
    <xf numFmtId="0" fontId="0" fillId="0" borderId="3" xfId="0" applyBorder="1" applyAlignment="1">
      <alignment horizontal="right" vertical="center" shrinkToFit="1"/>
    </xf>
    <xf numFmtId="178" fontId="17" fillId="0" borderId="5" xfId="2" applyNumberFormat="1" applyFont="1" applyFill="1" applyBorder="1" applyAlignment="1">
      <alignment horizontal="center" vertical="center"/>
    </xf>
    <xf numFmtId="178" fontId="17" fillId="0" borderId="6" xfId="2" applyNumberFormat="1" applyFont="1" applyFill="1" applyBorder="1" applyAlignment="1">
      <alignment horizontal="center" vertical="center"/>
    </xf>
    <xf numFmtId="178" fontId="17" fillId="0" borderId="7" xfId="2" applyNumberFormat="1" applyFont="1" applyFill="1" applyBorder="1" applyAlignment="1">
      <alignment horizontal="center" vertical="center"/>
    </xf>
    <xf numFmtId="178" fontId="3" fillId="0" borderId="5" xfId="0" applyNumberFormat="1" applyFont="1" applyFill="1" applyBorder="1" applyAlignment="1">
      <alignment vertical="center" wrapText="1"/>
    </xf>
    <xf numFmtId="178" fontId="3" fillId="0" borderId="6" xfId="0" applyNumberFormat="1" applyFont="1" applyFill="1" applyBorder="1" applyAlignment="1">
      <alignment vertical="center" wrapText="1"/>
    </xf>
    <xf numFmtId="178" fontId="3" fillId="0" borderId="7" xfId="0" applyNumberFormat="1" applyFont="1" applyFill="1" applyBorder="1" applyAlignment="1">
      <alignment vertical="center" wrapText="1"/>
    </xf>
    <xf numFmtId="178" fontId="3" fillId="0" borderId="12" xfId="0" applyNumberFormat="1" applyFont="1" applyFill="1" applyBorder="1" applyAlignment="1">
      <alignment vertical="center" wrapText="1"/>
    </xf>
    <xf numFmtId="178" fontId="3" fillId="0" borderId="11" xfId="0" applyNumberFormat="1" applyFont="1" applyFill="1" applyBorder="1" applyAlignment="1">
      <alignment vertical="center" wrapText="1"/>
    </xf>
    <xf numFmtId="178" fontId="3" fillId="0" borderId="8" xfId="0" applyNumberFormat="1" applyFont="1" applyFill="1" applyBorder="1" applyAlignment="1">
      <alignment vertical="center" wrapText="1"/>
    </xf>
    <xf numFmtId="178" fontId="3" fillId="0" borderId="9" xfId="0" applyNumberFormat="1" applyFont="1"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178" fontId="17" fillId="0" borderId="1" xfId="2" applyNumberFormat="1" applyFont="1" applyFill="1" applyBorder="1" applyAlignment="1">
      <alignment horizontal="center" vertical="center"/>
    </xf>
    <xf numFmtId="0" fontId="0" fillId="0" borderId="7" xfId="0" applyBorder="1" applyAlignment="1">
      <alignment vertical="center" wrapText="1"/>
    </xf>
    <xf numFmtId="0" fontId="0" fillId="0" borderId="6" xfId="0" applyBorder="1" applyAlignment="1">
      <alignment vertical="center" wrapText="1"/>
    </xf>
    <xf numFmtId="178" fontId="3" fillId="0" borderId="1" xfId="0" applyNumberFormat="1" applyFont="1" applyFill="1"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8" xfId="0" applyBorder="1" applyAlignment="1">
      <alignment vertical="center" wrapText="1"/>
    </xf>
    <xf numFmtId="0" fontId="0" fillId="0" borderId="0" xfId="0" applyBorder="1" applyAlignment="1">
      <alignment vertical="center" wrapText="1"/>
    </xf>
    <xf numFmtId="0" fontId="0" fillId="0" borderId="9" xfId="0" applyBorder="1" applyAlignment="1">
      <alignmen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3"/>
  <sheetViews>
    <sheetView workbookViewId="0"/>
  </sheetViews>
  <sheetFormatPr defaultRowHeight="13.5"/>
  <cols>
    <col min="1" max="1" width="6.125" style="3" customWidth="1"/>
    <col min="2" max="6" width="4.125" style="3" customWidth="1"/>
    <col min="7" max="7" width="7.5" style="29" customWidth="1"/>
    <col min="8" max="8" width="22.75" style="3" customWidth="1"/>
    <col min="9" max="9" width="35.625" style="3" customWidth="1"/>
    <col min="10" max="10" width="26.5" style="4" customWidth="1"/>
    <col min="11" max="11" width="15.625" style="5" customWidth="1"/>
    <col min="12" max="13" width="35.625" style="4" customWidth="1"/>
    <col min="14" max="15" width="15.625" style="3" customWidth="1"/>
    <col min="16" max="16" width="15.625" style="6" customWidth="1"/>
    <col min="17" max="17" width="35.625" style="3" customWidth="1"/>
    <col min="18" max="18" width="16.375" style="3" customWidth="1"/>
    <col min="19" max="16384" width="9" style="3"/>
  </cols>
  <sheetData>
    <row r="1" spans="1:18" ht="27.75" customHeight="1">
      <c r="A1" s="31" t="s">
        <v>807</v>
      </c>
    </row>
    <row r="2" spans="1:18" ht="27">
      <c r="A2" s="7" t="s">
        <v>0</v>
      </c>
      <c r="B2" s="7" t="s">
        <v>61</v>
      </c>
      <c r="C2" s="7" t="s">
        <v>62</v>
      </c>
      <c r="D2" s="7" t="s">
        <v>63</v>
      </c>
      <c r="E2" s="7" t="s">
        <v>64</v>
      </c>
      <c r="F2" s="7" t="s">
        <v>65</v>
      </c>
      <c r="G2" s="8" t="s">
        <v>66</v>
      </c>
      <c r="H2" s="7" t="s">
        <v>824</v>
      </c>
      <c r="I2" s="7" t="s">
        <v>1</v>
      </c>
      <c r="J2" s="9" t="s">
        <v>2</v>
      </c>
      <c r="K2" s="10" t="s">
        <v>506</v>
      </c>
      <c r="L2" s="9" t="s">
        <v>3</v>
      </c>
      <c r="M2" s="9" t="s">
        <v>4</v>
      </c>
      <c r="N2" s="9" t="s">
        <v>8</v>
      </c>
      <c r="O2" s="9" t="s">
        <v>9</v>
      </c>
      <c r="P2" s="11" t="s">
        <v>5</v>
      </c>
      <c r="Q2" s="7" t="s">
        <v>6</v>
      </c>
      <c r="R2" s="7" t="s">
        <v>7</v>
      </c>
    </row>
    <row r="3" spans="1:18" ht="54">
      <c r="A3" s="1">
        <f>SUM(ROW(),-2)</f>
        <v>1</v>
      </c>
      <c r="B3" s="12">
        <v>2</v>
      </c>
      <c r="C3" s="12">
        <v>1</v>
      </c>
      <c r="D3" s="12">
        <v>1</v>
      </c>
      <c r="E3" s="12">
        <v>19</v>
      </c>
      <c r="F3" s="12">
        <v>2</v>
      </c>
      <c r="G3" s="13">
        <v>50</v>
      </c>
      <c r="H3" s="2" t="s">
        <v>10</v>
      </c>
      <c r="I3" s="14" t="s">
        <v>84</v>
      </c>
      <c r="J3" s="14" t="s">
        <v>819</v>
      </c>
      <c r="K3" s="15">
        <v>120000</v>
      </c>
      <c r="L3" s="14" t="s">
        <v>85</v>
      </c>
      <c r="M3" s="14" t="s">
        <v>528</v>
      </c>
      <c r="N3" s="12">
        <v>300000</v>
      </c>
      <c r="O3" s="12">
        <v>120000</v>
      </c>
      <c r="P3" s="16">
        <v>300000</v>
      </c>
      <c r="Q3" s="14" t="s">
        <v>797</v>
      </c>
      <c r="R3" s="12" t="s">
        <v>70</v>
      </c>
    </row>
    <row r="4" spans="1:18" ht="27">
      <c r="A4" s="1">
        <f t="shared" ref="A4:A67" si="0">SUM(ROW(),-2)</f>
        <v>2</v>
      </c>
      <c r="B4" s="12">
        <v>2</v>
      </c>
      <c r="C4" s="12">
        <v>1</v>
      </c>
      <c r="D4" s="12">
        <v>3</v>
      </c>
      <c r="E4" s="12">
        <v>19</v>
      </c>
      <c r="F4" s="12">
        <v>2</v>
      </c>
      <c r="G4" s="13">
        <v>100</v>
      </c>
      <c r="H4" s="2" t="s">
        <v>11</v>
      </c>
      <c r="I4" s="14" t="s">
        <v>821</v>
      </c>
      <c r="J4" s="14" t="s">
        <v>529</v>
      </c>
      <c r="K4" s="15">
        <v>374950</v>
      </c>
      <c r="L4" s="14" t="s">
        <v>87</v>
      </c>
      <c r="M4" s="14" t="s">
        <v>530</v>
      </c>
      <c r="N4" s="12">
        <v>600000</v>
      </c>
      <c r="O4" s="12">
        <v>374950</v>
      </c>
      <c r="P4" s="17">
        <v>600000</v>
      </c>
      <c r="Q4" s="14" t="s">
        <v>89</v>
      </c>
      <c r="R4" s="12" t="s">
        <v>70</v>
      </c>
    </row>
    <row r="5" spans="1:18" ht="40.5">
      <c r="A5" s="1">
        <f t="shared" si="0"/>
        <v>3</v>
      </c>
      <c r="B5" s="12">
        <v>2</v>
      </c>
      <c r="C5" s="12">
        <v>1</v>
      </c>
      <c r="D5" s="12">
        <v>7</v>
      </c>
      <c r="E5" s="12">
        <v>19</v>
      </c>
      <c r="F5" s="12">
        <v>2</v>
      </c>
      <c r="G5" s="13">
        <v>220</v>
      </c>
      <c r="H5" s="2" t="s">
        <v>12</v>
      </c>
      <c r="I5" s="14" t="s">
        <v>86</v>
      </c>
      <c r="J5" s="14" t="s">
        <v>547</v>
      </c>
      <c r="K5" s="15">
        <v>4911712</v>
      </c>
      <c r="L5" s="14" t="s">
        <v>88</v>
      </c>
      <c r="M5" s="14" t="s">
        <v>820</v>
      </c>
      <c r="N5" s="12">
        <v>5000000</v>
      </c>
      <c r="O5" s="12">
        <v>4911712</v>
      </c>
      <c r="P5" s="12">
        <v>5000000</v>
      </c>
      <c r="Q5" s="14" t="s">
        <v>93</v>
      </c>
      <c r="R5" s="2" t="s">
        <v>546</v>
      </c>
    </row>
    <row r="6" spans="1:18" ht="108">
      <c r="A6" s="1">
        <f t="shared" si="0"/>
        <v>4</v>
      </c>
      <c r="B6" s="12">
        <v>2</v>
      </c>
      <c r="C6" s="12">
        <v>1</v>
      </c>
      <c r="D6" s="12">
        <v>7</v>
      </c>
      <c r="E6" s="12">
        <v>19</v>
      </c>
      <c r="F6" s="12">
        <v>2</v>
      </c>
      <c r="G6" s="13">
        <v>240</v>
      </c>
      <c r="H6" s="2" t="s">
        <v>545</v>
      </c>
      <c r="I6" s="14" t="s">
        <v>544</v>
      </c>
      <c r="J6" s="14" t="s">
        <v>543</v>
      </c>
      <c r="K6" s="15">
        <v>1200000</v>
      </c>
      <c r="L6" s="14" t="s">
        <v>822</v>
      </c>
      <c r="M6" s="14" t="s">
        <v>823</v>
      </c>
      <c r="N6" s="12">
        <v>1200000</v>
      </c>
      <c r="O6" s="12">
        <v>1200000</v>
      </c>
      <c r="P6" s="17">
        <v>0</v>
      </c>
      <c r="Q6" s="14" t="s">
        <v>94</v>
      </c>
      <c r="R6" s="12" t="s">
        <v>70</v>
      </c>
    </row>
    <row r="7" spans="1:18" ht="40.5">
      <c r="A7" s="1">
        <f t="shared" si="0"/>
        <v>5</v>
      </c>
      <c r="B7" s="12">
        <v>2</v>
      </c>
      <c r="C7" s="12">
        <v>1</v>
      </c>
      <c r="D7" s="12">
        <v>7</v>
      </c>
      <c r="E7" s="12">
        <v>19</v>
      </c>
      <c r="F7" s="12">
        <v>3</v>
      </c>
      <c r="G7" s="13">
        <v>240</v>
      </c>
      <c r="H7" s="2" t="s">
        <v>542</v>
      </c>
      <c r="I7" s="14" t="s">
        <v>541</v>
      </c>
      <c r="J7" s="14" t="s">
        <v>540</v>
      </c>
      <c r="K7" s="15">
        <v>155000</v>
      </c>
      <c r="L7" s="14" t="s">
        <v>539</v>
      </c>
      <c r="M7" s="14" t="s">
        <v>538</v>
      </c>
      <c r="N7" s="12">
        <v>155000</v>
      </c>
      <c r="O7" s="12">
        <v>154900</v>
      </c>
      <c r="P7" s="17">
        <v>153000</v>
      </c>
      <c r="Q7" s="14" t="s">
        <v>537</v>
      </c>
      <c r="R7" s="12" t="s">
        <v>70</v>
      </c>
    </row>
    <row r="8" spans="1:18" ht="40.5">
      <c r="A8" s="1">
        <f t="shared" si="0"/>
        <v>6</v>
      </c>
      <c r="B8" s="12">
        <v>2</v>
      </c>
      <c r="C8" s="12">
        <v>1</v>
      </c>
      <c r="D8" s="12">
        <v>7</v>
      </c>
      <c r="E8" s="12">
        <v>19</v>
      </c>
      <c r="F8" s="12">
        <v>2</v>
      </c>
      <c r="G8" s="13">
        <v>250</v>
      </c>
      <c r="H8" s="2" t="s">
        <v>536</v>
      </c>
      <c r="I8" s="14" t="s">
        <v>90</v>
      </c>
      <c r="J8" s="14" t="s">
        <v>535</v>
      </c>
      <c r="K8" s="15">
        <v>648</v>
      </c>
      <c r="L8" s="14" t="s">
        <v>91</v>
      </c>
      <c r="M8" s="14" t="s">
        <v>530</v>
      </c>
      <c r="N8" s="12">
        <v>199000</v>
      </c>
      <c r="O8" s="12">
        <v>648</v>
      </c>
      <c r="P8" s="17">
        <v>394000</v>
      </c>
      <c r="Q8" s="14" t="s">
        <v>92</v>
      </c>
      <c r="R8" s="12" t="s">
        <v>70</v>
      </c>
    </row>
    <row r="9" spans="1:18" ht="148.5">
      <c r="A9" s="1">
        <f t="shared" si="0"/>
        <v>7</v>
      </c>
      <c r="B9" s="12">
        <v>2</v>
      </c>
      <c r="C9" s="12">
        <v>1</v>
      </c>
      <c r="D9" s="12">
        <v>11</v>
      </c>
      <c r="E9" s="12">
        <v>19</v>
      </c>
      <c r="F9" s="12">
        <v>3</v>
      </c>
      <c r="G9" s="13">
        <v>370</v>
      </c>
      <c r="H9" s="2" t="s">
        <v>13</v>
      </c>
      <c r="I9" s="1" t="s">
        <v>96</v>
      </c>
      <c r="J9" s="14" t="s">
        <v>534</v>
      </c>
      <c r="K9" s="15">
        <v>5313000</v>
      </c>
      <c r="L9" s="14" t="s">
        <v>97</v>
      </c>
      <c r="M9" s="14" t="s">
        <v>98</v>
      </c>
      <c r="N9" s="12">
        <v>5585000</v>
      </c>
      <c r="O9" s="12">
        <v>5313000</v>
      </c>
      <c r="P9" s="17">
        <v>6189000</v>
      </c>
      <c r="Q9" s="14" t="s">
        <v>95</v>
      </c>
      <c r="R9" s="12" t="s">
        <v>70</v>
      </c>
    </row>
    <row r="10" spans="1:18" ht="27">
      <c r="A10" s="1">
        <f t="shared" si="0"/>
        <v>8</v>
      </c>
      <c r="B10" s="12">
        <v>2</v>
      </c>
      <c r="C10" s="12">
        <v>1</v>
      </c>
      <c r="D10" s="12">
        <v>14</v>
      </c>
      <c r="E10" s="12">
        <v>19</v>
      </c>
      <c r="F10" s="12">
        <v>2</v>
      </c>
      <c r="G10" s="13">
        <v>513</v>
      </c>
      <c r="H10" s="2" t="s">
        <v>533</v>
      </c>
      <c r="I10" s="14" t="s">
        <v>532</v>
      </c>
      <c r="J10" s="14" t="s">
        <v>531</v>
      </c>
      <c r="K10" s="15">
        <v>1500000</v>
      </c>
      <c r="L10" s="14" t="s">
        <v>99</v>
      </c>
      <c r="M10" s="14" t="s">
        <v>825</v>
      </c>
      <c r="N10" s="12">
        <v>1500000</v>
      </c>
      <c r="O10" s="12">
        <v>1500000</v>
      </c>
      <c r="P10" s="17">
        <v>2296000</v>
      </c>
      <c r="Q10" s="14" t="s">
        <v>100</v>
      </c>
      <c r="R10" s="12" t="s">
        <v>70</v>
      </c>
    </row>
    <row r="11" spans="1:18" ht="94.5">
      <c r="A11" s="1">
        <f t="shared" si="0"/>
        <v>9</v>
      </c>
      <c r="B11" s="12">
        <v>2</v>
      </c>
      <c r="C11" s="12">
        <v>1</v>
      </c>
      <c r="D11" s="12">
        <v>10</v>
      </c>
      <c r="E11" s="12">
        <v>19</v>
      </c>
      <c r="F11" s="12">
        <v>2</v>
      </c>
      <c r="G11" s="13">
        <v>330</v>
      </c>
      <c r="H11" s="2" t="s">
        <v>14</v>
      </c>
      <c r="I11" s="14" t="s">
        <v>102</v>
      </c>
      <c r="J11" s="14" t="s">
        <v>512</v>
      </c>
      <c r="K11" s="18" t="s">
        <v>513</v>
      </c>
      <c r="L11" s="14" t="s">
        <v>103</v>
      </c>
      <c r="M11" s="14" t="s">
        <v>104</v>
      </c>
      <c r="N11" s="12">
        <v>646000</v>
      </c>
      <c r="O11" s="12">
        <v>533905</v>
      </c>
      <c r="P11" s="19">
        <v>640000</v>
      </c>
      <c r="Q11" s="14" t="s">
        <v>101</v>
      </c>
      <c r="R11" s="12" t="s">
        <v>71</v>
      </c>
    </row>
    <row r="12" spans="1:18" ht="94.5">
      <c r="A12" s="1">
        <f t="shared" si="0"/>
        <v>10</v>
      </c>
      <c r="B12" s="12">
        <v>2</v>
      </c>
      <c r="C12" s="12">
        <v>1</v>
      </c>
      <c r="D12" s="12">
        <v>13</v>
      </c>
      <c r="E12" s="12">
        <v>19</v>
      </c>
      <c r="F12" s="12">
        <v>2</v>
      </c>
      <c r="G12" s="13">
        <v>482</v>
      </c>
      <c r="H12" s="2" t="s">
        <v>15</v>
      </c>
      <c r="I12" s="14" t="s">
        <v>106</v>
      </c>
      <c r="J12" s="14" t="s">
        <v>515</v>
      </c>
      <c r="K12" s="18" t="s">
        <v>520</v>
      </c>
      <c r="L12" s="14" t="s">
        <v>826</v>
      </c>
      <c r="M12" s="14" t="s">
        <v>105</v>
      </c>
      <c r="N12" s="12">
        <v>1400000</v>
      </c>
      <c r="O12" s="12">
        <v>768156</v>
      </c>
      <c r="P12" s="19">
        <v>1354000</v>
      </c>
      <c r="Q12" s="14" t="s">
        <v>107</v>
      </c>
      <c r="R12" s="12" t="s">
        <v>71</v>
      </c>
    </row>
    <row r="13" spans="1:18" ht="40.5">
      <c r="A13" s="1">
        <f t="shared" si="0"/>
        <v>11</v>
      </c>
      <c r="B13" s="12">
        <v>2</v>
      </c>
      <c r="C13" s="12">
        <v>1</v>
      </c>
      <c r="D13" s="12">
        <v>13</v>
      </c>
      <c r="E13" s="12">
        <v>19</v>
      </c>
      <c r="F13" s="12">
        <v>2</v>
      </c>
      <c r="G13" s="13">
        <v>482</v>
      </c>
      <c r="H13" s="2" t="s">
        <v>16</v>
      </c>
      <c r="I13" s="14" t="s">
        <v>514</v>
      </c>
      <c r="J13" s="14" t="s">
        <v>515</v>
      </c>
      <c r="K13" s="18" t="s">
        <v>516</v>
      </c>
      <c r="L13" s="14" t="s">
        <v>517</v>
      </c>
      <c r="M13" s="14" t="s">
        <v>518</v>
      </c>
      <c r="N13" s="12">
        <v>1190000</v>
      </c>
      <c r="O13" s="12">
        <v>1173000</v>
      </c>
      <c r="P13" s="19">
        <v>1190000</v>
      </c>
      <c r="Q13" s="14" t="s">
        <v>519</v>
      </c>
      <c r="R13" s="12" t="s">
        <v>71</v>
      </c>
    </row>
    <row r="14" spans="1:18" ht="40.5">
      <c r="A14" s="1">
        <f t="shared" si="0"/>
        <v>12</v>
      </c>
      <c r="B14" s="12">
        <v>2</v>
      </c>
      <c r="C14" s="12">
        <v>1</v>
      </c>
      <c r="D14" s="12">
        <v>15</v>
      </c>
      <c r="E14" s="12">
        <v>19</v>
      </c>
      <c r="F14" s="12">
        <v>2</v>
      </c>
      <c r="G14" s="13">
        <v>560</v>
      </c>
      <c r="H14" s="2" t="s">
        <v>17</v>
      </c>
      <c r="I14" s="14" t="s">
        <v>149</v>
      </c>
      <c r="J14" s="14" t="s">
        <v>521</v>
      </c>
      <c r="K14" s="18" t="s">
        <v>522</v>
      </c>
      <c r="L14" s="14" t="s">
        <v>525</v>
      </c>
      <c r="M14" s="14" t="s">
        <v>526</v>
      </c>
      <c r="N14" s="12">
        <v>4005000</v>
      </c>
      <c r="O14" s="12">
        <v>3971904</v>
      </c>
      <c r="P14" s="19">
        <v>640000</v>
      </c>
      <c r="Q14" s="14" t="s">
        <v>150</v>
      </c>
      <c r="R14" s="12" t="s">
        <v>71</v>
      </c>
    </row>
    <row r="15" spans="1:18" ht="27">
      <c r="A15" s="1">
        <f t="shared" si="0"/>
        <v>13</v>
      </c>
      <c r="B15" s="12">
        <v>9</v>
      </c>
      <c r="C15" s="12">
        <v>1</v>
      </c>
      <c r="D15" s="12">
        <v>2</v>
      </c>
      <c r="E15" s="12">
        <v>19</v>
      </c>
      <c r="F15" s="12">
        <v>2</v>
      </c>
      <c r="G15" s="13">
        <v>3950</v>
      </c>
      <c r="H15" s="14" t="s">
        <v>108</v>
      </c>
      <c r="I15" s="14" t="s">
        <v>151</v>
      </c>
      <c r="J15" s="14" t="s">
        <v>810</v>
      </c>
      <c r="K15" s="30" t="s">
        <v>523</v>
      </c>
      <c r="L15" s="14" t="s">
        <v>527</v>
      </c>
      <c r="M15" s="14" t="s">
        <v>152</v>
      </c>
      <c r="N15" s="12">
        <v>486000</v>
      </c>
      <c r="O15" s="12">
        <v>486000</v>
      </c>
      <c r="P15" s="19">
        <v>1354000</v>
      </c>
      <c r="Q15" s="14" t="s">
        <v>153</v>
      </c>
      <c r="R15" s="12" t="s">
        <v>71</v>
      </c>
    </row>
    <row r="16" spans="1:18" ht="54">
      <c r="A16" s="1">
        <f t="shared" si="0"/>
        <v>14</v>
      </c>
      <c r="B16" s="12">
        <v>9</v>
      </c>
      <c r="C16" s="12">
        <v>1</v>
      </c>
      <c r="D16" s="12">
        <v>2</v>
      </c>
      <c r="E16" s="12">
        <v>19</v>
      </c>
      <c r="F16" s="12">
        <v>2</v>
      </c>
      <c r="G16" s="13">
        <v>3950</v>
      </c>
      <c r="H16" s="14" t="s">
        <v>109</v>
      </c>
      <c r="I16" s="14" t="s">
        <v>154</v>
      </c>
      <c r="J16" s="14" t="s">
        <v>524</v>
      </c>
      <c r="K16" s="15">
        <v>180000</v>
      </c>
      <c r="L16" s="14" t="s">
        <v>155</v>
      </c>
      <c r="M16" s="14" t="s">
        <v>156</v>
      </c>
      <c r="N16" s="12">
        <v>180000</v>
      </c>
      <c r="O16" s="12">
        <v>180000</v>
      </c>
      <c r="P16" s="19">
        <v>180000</v>
      </c>
      <c r="Q16" s="14" t="s">
        <v>157</v>
      </c>
      <c r="R16" s="12" t="s">
        <v>71</v>
      </c>
    </row>
    <row r="17" spans="1:18" ht="67.5">
      <c r="A17" s="1">
        <f t="shared" si="0"/>
        <v>15</v>
      </c>
      <c r="B17" s="12">
        <v>2</v>
      </c>
      <c r="C17" s="12">
        <v>1</v>
      </c>
      <c r="D17" s="12">
        <v>7</v>
      </c>
      <c r="E17" s="12">
        <v>19</v>
      </c>
      <c r="F17" s="12">
        <v>2</v>
      </c>
      <c r="G17" s="13">
        <v>232</v>
      </c>
      <c r="H17" s="14" t="s">
        <v>773</v>
      </c>
      <c r="I17" s="14" t="s">
        <v>763</v>
      </c>
      <c r="J17" s="14" t="s">
        <v>827</v>
      </c>
      <c r="K17" s="15">
        <v>1000000</v>
      </c>
      <c r="L17" s="14" t="s">
        <v>764</v>
      </c>
      <c r="M17" s="14" t="s">
        <v>765</v>
      </c>
      <c r="N17" s="12">
        <v>2000000</v>
      </c>
      <c r="O17" s="12">
        <v>1000000</v>
      </c>
      <c r="P17" s="12">
        <v>0</v>
      </c>
      <c r="Q17" s="14" t="s">
        <v>766</v>
      </c>
      <c r="R17" s="12" t="s">
        <v>67</v>
      </c>
    </row>
    <row r="18" spans="1:18" ht="40.5">
      <c r="A18" s="1">
        <f t="shared" si="0"/>
        <v>16</v>
      </c>
      <c r="B18" s="12">
        <v>2</v>
      </c>
      <c r="C18" s="12">
        <v>1</v>
      </c>
      <c r="D18" s="12">
        <v>7</v>
      </c>
      <c r="E18" s="12">
        <v>19</v>
      </c>
      <c r="F18" s="12">
        <v>2</v>
      </c>
      <c r="G18" s="13">
        <v>233</v>
      </c>
      <c r="H18" s="2" t="s">
        <v>772</v>
      </c>
      <c r="I18" s="14" t="s">
        <v>767</v>
      </c>
      <c r="J18" s="14" t="s">
        <v>768</v>
      </c>
      <c r="K18" s="15">
        <v>642000</v>
      </c>
      <c r="L18" s="14" t="s">
        <v>769</v>
      </c>
      <c r="M18" s="14" t="s">
        <v>770</v>
      </c>
      <c r="N18" s="12">
        <v>1600000</v>
      </c>
      <c r="O18" s="12">
        <v>642000</v>
      </c>
      <c r="P18" s="12">
        <v>1600000</v>
      </c>
      <c r="Q18" s="14" t="s">
        <v>771</v>
      </c>
      <c r="R18" s="12" t="s">
        <v>67</v>
      </c>
    </row>
    <row r="19" spans="1:18" ht="40.5">
      <c r="A19" s="1">
        <f t="shared" si="0"/>
        <v>17</v>
      </c>
      <c r="B19" s="12">
        <v>3</v>
      </c>
      <c r="C19" s="12">
        <v>1</v>
      </c>
      <c r="D19" s="12">
        <v>1</v>
      </c>
      <c r="E19" s="12">
        <v>19</v>
      </c>
      <c r="F19" s="12">
        <v>2</v>
      </c>
      <c r="G19" s="13">
        <v>830</v>
      </c>
      <c r="H19" s="2" t="s">
        <v>18</v>
      </c>
      <c r="I19" s="14" t="s">
        <v>158</v>
      </c>
      <c r="J19" s="14" t="s">
        <v>777</v>
      </c>
      <c r="K19" s="15">
        <v>2744000</v>
      </c>
      <c r="L19" s="14" t="s">
        <v>828</v>
      </c>
      <c r="M19" s="14" t="s">
        <v>159</v>
      </c>
      <c r="N19" s="12">
        <v>2856000</v>
      </c>
      <c r="O19" s="12">
        <v>2744000</v>
      </c>
      <c r="P19" s="20">
        <v>5202000</v>
      </c>
      <c r="Q19" s="14" t="s">
        <v>160</v>
      </c>
      <c r="R19" s="12" t="s">
        <v>72</v>
      </c>
    </row>
    <row r="20" spans="1:18" ht="40.5">
      <c r="A20" s="1">
        <f t="shared" si="0"/>
        <v>18</v>
      </c>
      <c r="B20" s="12">
        <v>3</v>
      </c>
      <c r="C20" s="12">
        <v>1</v>
      </c>
      <c r="D20" s="12">
        <v>1</v>
      </c>
      <c r="E20" s="12">
        <v>19</v>
      </c>
      <c r="F20" s="12">
        <v>2</v>
      </c>
      <c r="G20" s="13">
        <v>840</v>
      </c>
      <c r="H20" s="2" t="s">
        <v>19</v>
      </c>
      <c r="I20" s="14" t="s">
        <v>778</v>
      </c>
      <c r="J20" s="14" t="s">
        <v>779</v>
      </c>
      <c r="K20" s="15">
        <v>26768000</v>
      </c>
      <c r="L20" s="14" t="s">
        <v>780</v>
      </c>
      <c r="M20" s="14" t="s">
        <v>781</v>
      </c>
      <c r="N20" s="12">
        <v>26768000</v>
      </c>
      <c r="O20" s="12">
        <v>26768000</v>
      </c>
      <c r="P20" s="20">
        <v>26761000</v>
      </c>
      <c r="Q20" s="14" t="s">
        <v>782</v>
      </c>
      <c r="R20" s="12" t="s">
        <v>72</v>
      </c>
    </row>
    <row r="21" spans="1:18" ht="54">
      <c r="A21" s="1">
        <f t="shared" si="0"/>
        <v>19</v>
      </c>
      <c r="B21" s="12">
        <v>3</v>
      </c>
      <c r="C21" s="12">
        <v>1</v>
      </c>
      <c r="D21" s="12">
        <v>1</v>
      </c>
      <c r="E21" s="12">
        <v>19</v>
      </c>
      <c r="F21" s="12">
        <v>2</v>
      </c>
      <c r="G21" s="13">
        <v>850</v>
      </c>
      <c r="H21" s="2" t="s">
        <v>113</v>
      </c>
      <c r="I21" s="14" t="s">
        <v>110</v>
      </c>
      <c r="J21" s="14" t="s">
        <v>783</v>
      </c>
      <c r="K21" s="15">
        <v>847021</v>
      </c>
      <c r="L21" s="14" t="s">
        <v>829</v>
      </c>
      <c r="M21" s="14" t="s">
        <v>111</v>
      </c>
      <c r="N21" s="12">
        <v>848000</v>
      </c>
      <c r="O21" s="12">
        <v>847021</v>
      </c>
      <c r="P21" s="20">
        <v>848000</v>
      </c>
      <c r="Q21" s="14" t="s">
        <v>112</v>
      </c>
      <c r="R21" s="12" t="s">
        <v>72</v>
      </c>
    </row>
    <row r="22" spans="1:18" ht="27">
      <c r="A22" s="1">
        <f t="shared" si="0"/>
        <v>20</v>
      </c>
      <c r="B22" s="12">
        <v>3</v>
      </c>
      <c r="C22" s="12">
        <v>1</v>
      </c>
      <c r="D22" s="12">
        <v>1</v>
      </c>
      <c r="E22" s="12">
        <v>19</v>
      </c>
      <c r="F22" s="12">
        <v>2</v>
      </c>
      <c r="G22" s="13">
        <v>860</v>
      </c>
      <c r="H22" s="2" t="s">
        <v>20</v>
      </c>
      <c r="I22" s="14" t="s">
        <v>161</v>
      </c>
      <c r="J22" s="14" t="s">
        <v>784</v>
      </c>
      <c r="K22" s="15">
        <v>80000</v>
      </c>
      <c r="L22" s="14" t="s">
        <v>162</v>
      </c>
      <c r="M22" s="14" t="s">
        <v>163</v>
      </c>
      <c r="N22" s="12">
        <v>315000</v>
      </c>
      <c r="O22" s="12">
        <v>80000</v>
      </c>
      <c r="P22" s="20">
        <v>315000</v>
      </c>
      <c r="Q22" s="14" t="s">
        <v>164</v>
      </c>
      <c r="R22" s="12" t="s">
        <v>72</v>
      </c>
    </row>
    <row r="23" spans="1:18" ht="54">
      <c r="A23" s="1">
        <f t="shared" si="0"/>
        <v>21</v>
      </c>
      <c r="B23" s="12">
        <v>3</v>
      </c>
      <c r="C23" s="12">
        <v>1</v>
      </c>
      <c r="D23" s="12">
        <v>1</v>
      </c>
      <c r="E23" s="12">
        <v>19</v>
      </c>
      <c r="F23" s="12">
        <v>2</v>
      </c>
      <c r="G23" s="13">
        <v>870</v>
      </c>
      <c r="H23" s="2" t="s">
        <v>118</v>
      </c>
      <c r="I23" s="14" t="s">
        <v>114</v>
      </c>
      <c r="J23" s="14" t="s">
        <v>785</v>
      </c>
      <c r="K23" s="15">
        <v>297308</v>
      </c>
      <c r="L23" s="14" t="s">
        <v>115</v>
      </c>
      <c r="M23" s="14" t="s">
        <v>116</v>
      </c>
      <c r="N23" s="12">
        <v>298000</v>
      </c>
      <c r="O23" s="12">
        <v>297308</v>
      </c>
      <c r="P23" s="20">
        <v>298000</v>
      </c>
      <c r="Q23" s="14" t="s">
        <v>117</v>
      </c>
      <c r="R23" s="12" t="s">
        <v>72</v>
      </c>
    </row>
    <row r="24" spans="1:18" ht="40.5">
      <c r="A24" s="1">
        <f t="shared" si="0"/>
        <v>22</v>
      </c>
      <c r="B24" s="12">
        <v>3</v>
      </c>
      <c r="C24" s="12">
        <v>1</v>
      </c>
      <c r="D24" s="12">
        <v>1</v>
      </c>
      <c r="E24" s="12">
        <v>19</v>
      </c>
      <c r="F24" s="12">
        <v>2</v>
      </c>
      <c r="G24" s="13">
        <v>890</v>
      </c>
      <c r="H24" s="2" t="s">
        <v>123</v>
      </c>
      <c r="I24" s="14" t="s">
        <v>119</v>
      </c>
      <c r="J24" s="14" t="s">
        <v>786</v>
      </c>
      <c r="K24" s="15">
        <v>706000</v>
      </c>
      <c r="L24" s="14" t="s">
        <v>120</v>
      </c>
      <c r="M24" s="14" t="s">
        <v>121</v>
      </c>
      <c r="N24" s="12">
        <v>706000</v>
      </c>
      <c r="O24" s="12">
        <v>706000</v>
      </c>
      <c r="P24" s="20">
        <v>706000</v>
      </c>
      <c r="Q24" s="14" t="s">
        <v>122</v>
      </c>
      <c r="R24" s="12" t="s">
        <v>72</v>
      </c>
    </row>
    <row r="25" spans="1:18" ht="27">
      <c r="A25" s="1">
        <f t="shared" si="0"/>
        <v>23</v>
      </c>
      <c r="B25" s="12">
        <v>3</v>
      </c>
      <c r="C25" s="12">
        <v>1</v>
      </c>
      <c r="D25" s="12">
        <v>5</v>
      </c>
      <c r="E25" s="12">
        <v>19</v>
      </c>
      <c r="F25" s="12">
        <v>2</v>
      </c>
      <c r="G25" s="13">
        <v>1160</v>
      </c>
      <c r="H25" s="2" t="s">
        <v>808</v>
      </c>
      <c r="I25" s="14" t="s">
        <v>165</v>
      </c>
      <c r="J25" s="14" t="s">
        <v>787</v>
      </c>
      <c r="K25" s="15">
        <v>6350941</v>
      </c>
      <c r="L25" s="14" t="s">
        <v>166</v>
      </c>
      <c r="M25" s="14" t="s">
        <v>167</v>
      </c>
      <c r="N25" s="12">
        <v>6411000</v>
      </c>
      <c r="O25" s="12">
        <v>6350941</v>
      </c>
      <c r="P25" s="20">
        <v>8441000</v>
      </c>
      <c r="Q25" s="14" t="s">
        <v>168</v>
      </c>
      <c r="R25" s="12" t="s">
        <v>72</v>
      </c>
    </row>
    <row r="26" spans="1:18" ht="27">
      <c r="A26" s="1">
        <f t="shared" si="0"/>
        <v>24</v>
      </c>
      <c r="B26" s="12">
        <v>3</v>
      </c>
      <c r="C26" s="12">
        <v>1</v>
      </c>
      <c r="D26" s="12">
        <v>12</v>
      </c>
      <c r="E26" s="12">
        <v>19</v>
      </c>
      <c r="F26" s="12">
        <v>2</v>
      </c>
      <c r="G26" s="13">
        <v>6010</v>
      </c>
      <c r="H26" s="14" t="s">
        <v>124</v>
      </c>
      <c r="I26" s="14" t="s">
        <v>169</v>
      </c>
      <c r="J26" s="14" t="s">
        <v>788</v>
      </c>
      <c r="K26" s="15">
        <v>20000</v>
      </c>
      <c r="L26" s="14" t="s">
        <v>170</v>
      </c>
      <c r="M26" s="14" t="s">
        <v>121</v>
      </c>
      <c r="N26" s="12">
        <v>20000</v>
      </c>
      <c r="O26" s="12">
        <v>20000</v>
      </c>
      <c r="P26" s="20">
        <v>20000</v>
      </c>
      <c r="Q26" s="14" t="s">
        <v>171</v>
      </c>
      <c r="R26" s="12" t="s">
        <v>72</v>
      </c>
    </row>
    <row r="27" spans="1:18" ht="27">
      <c r="A27" s="1">
        <f t="shared" si="0"/>
        <v>25</v>
      </c>
      <c r="B27" s="12">
        <v>3</v>
      </c>
      <c r="C27" s="12">
        <v>1</v>
      </c>
      <c r="D27" s="12">
        <v>12</v>
      </c>
      <c r="E27" s="12">
        <v>19</v>
      </c>
      <c r="F27" s="12">
        <v>2</v>
      </c>
      <c r="G27" s="13">
        <v>6010</v>
      </c>
      <c r="H27" s="14" t="s">
        <v>125</v>
      </c>
      <c r="I27" s="14" t="s">
        <v>172</v>
      </c>
      <c r="J27" s="14" t="s">
        <v>789</v>
      </c>
      <c r="K27" s="15">
        <v>200000</v>
      </c>
      <c r="L27" s="14" t="s">
        <v>173</v>
      </c>
      <c r="M27" s="14" t="s">
        <v>121</v>
      </c>
      <c r="N27" s="12">
        <v>200000</v>
      </c>
      <c r="O27" s="12">
        <v>200000</v>
      </c>
      <c r="P27" s="20">
        <v>200000</v>
      </c>
      <c r="Q27" s="14" t="s">
        <v>174</v>
      </c>
      <c r="R27" s="12" t="s">
        <v>72</v>
      </c>
    </row>
    <row r="28" spans="1:18" ht="54">
      <c r="A28" s="1">
        <f t="shared" si="0"/>
        <v>26</v>
      </c>
      <c r="B28" s="12">
        <v>3</v>
      </c>
      <c r="C28" s="12">
        <v>1</v>
      </c>
      <c r="D28" s="12">
        <v>12</v>
      </c>
      <c r="E28" s="12">
        <v>19</v>
      </c>
      <c r="F28" s="12">
        <v>2</v>
      </c>
      <c r="G28" s="13">
        <v>6062</v>
      </c>
      <c r="H28" s="2" t="s">
        <v>790</v>
      </c>
      <c r="I28" s="14" t="s">
        <v>791</v>
      </c>
      <c r="J28" s="14" t="s">
        <v>792</v>
      </c>
      <c r="K28" s="15">
        <v>0</v>
      </c>
      <c r="L28" s="14" t="s">
        <v>791</v>
      </c>
      <c r="M28" s="14" t="s">
        <v>793</v>
      </c>
      <c r="N28" s="12">
        <v>20399000</v>
      </c>
      <c r="O28" s="12">
        <v>0</v>
      </c>
      <c r="P28" s="20">
        <v>20399000</v>
      </c>
      <c r="Q28" s="14" t="s">
        <v>794</v>
      </c>
      <c r="R28" s="12" t="s">
        <v>72</v>
      </c>
    </row>
    <row r="29" spans="1:18" ht="27">
      <c r="A29" s="1">
        <f t="shared" si="0"/>
        <v>27</v>
      </c>
      <c r="B29" s="12">
        <v>3</v>
      </c>
      <c r="C29" s="12">
        <v>1</v>
      </c>
      <c r="D29" s="12">
        <v>14</v>
      </c>
      <c r="E29" s="12">
        <v>19</v>
      </c>
      <c r="F29" s="12">
        <v>2</v>
      </c>
      <c r="G29" s="13">
        <v>6140</v>
      </c>
      <c r="H29" s="2" t="s">
        <v>21</v>
      </c>
      <c r="I29" s="14" t="s">
        <v>175</v>
      </c>
      <c r="J29" s="14" t="s">
        <v>795</v>
      </c>
      <c r="K29" s="15">
        <v>745000</v>
      </c>
      <c r="L29" s="14" t="s">
        <v>176</v>
      </c>
      <c r="M29" s="14" t="s">
        <v>796</v>
      </c>
      <c r="N29" s="12">
        <v>745000</v>
      </c>
      <c r="O29" s="12">
        <v>745000</v>
      </c>
      <c r="P29" s="20">
        <v>745000</v>
      </c>
      <c r="Q29" s="14" t="s">
        <v>177</v>
      </c>
      <c r="R29" s="12" t="s">
        <v>72</v>
      </c>
    </row>
    <row r="30" spans="1:18" ht="81">
      <c r="A30" s="1">
        <f t="shared" si="0"/>
        <v>28</v>
      </c>
      <c r="B30" s="12">
        <v>2</v>
      </c>
      <c r="C30" s="12">
        <v>3</v>
      </c>
      <c r="D30" s="12">
        <v>1</v>
      </c>
      <c r="E30" s="12">
        <v>19</v>
      </c>
      <c r="F30" s="12">
        <v>3</v>
      </c>
      <c r="G30" s="13">
        <v>651</v>
      </c>
      <c r="H30" s="2" t="s">
        <v>22</v>
      </c>
      <c r="I30" s="14" t="s">
        <v>178</v>
      </c>
      <c r="J30" s="14" t="s">
        <v>534</v>
      </c>
      <c r="K30" s="15">
        <v>5061600</v>
      </c>
      <c r="L30" s="14" t="s">
        <v>179</v>
      </c>
      <c r="M30" s="14" t="s">
        <v>180</v>
      </c>
      <c r="N30" s="12">
        <v>9586000</v>
      </c>
      <c r="O30" s="12">
        <v>5061600</v>
      </c>
      <c r="P30" s="17">
        <v>22094000</v>
      </c>
      <c r="Q30" s="14" t="s">
        <v>181</v>
      </c>
      <c r="R30" s="12" t="s">
        <v>73</v>
      </c>
    </row>
    <row r="31" spans="1:18" ht="54">
      <c r="A31" s="1">
        <f t="shared" si="0"/>
        <v>29</v>
      </c>
      <c r="B31" s="12">
        <v>3</v>
      </c>
      <c r="C31" s="12">
        <v>1</v>
      </c>
      <c r="D31" s="12">
        <v>9</v>
      </c>
      <c r="E31" s="12">
        <v>19</v>
      </c>
      <c r="F31" s="12">
        <v>2</v>
      </c>
      <c r="G31" s="13">
        <v>1270</v>
      </c>
      <c r="H31" s="2" t="s">
        <v>23</v>
      </c>
      <c r="I31" s="14" t="s">
        <v>182</v>
      </c>
      <c r="J31" s="14" t="s">
        <v>625</v>
      </c>
      <c r="K31" s="15" t="s">
        <v>625</v>
      </c>
      <c r="L31" s="14" t="s">
        <v>183</v>
      </c>
      <c r="M31" s="14" t="s">
        <v>184</v>
      </c>
      <c r="N31" s="12">
        <v>13674000</v>
      </c>
      <c r="O31" s="12">
        <v>12690772</v>
      </c>
      <c r="P31" s="20">
        <v>13610000</v>
      </c>
      <c r="Q31" s="14" t="s">
        <v>185</v>
      </c>
      <c r="R31" s="12" t="s">
        <v>74</v>
      </c>
    </row>
    <row r="32" spans="1:18" ht="54">
      <c r="A32" s="1">
        <f t="shared" si="0"/>
        <v>30</v>
      </c>
      <c r="B32" s="12">
        <v>3</v>
      </c>
      <c r="C32" s="12">
        <v>1</v>
      </c>
      <c r="D32" s="12">
        <v>9</v>
      </c>
      <c r="E32" s="12">
        <v>19</v>
      </c>
      <c r="F32" s="12">
        <v>2</v>
      </c>
      <c r="G32" s="13">
        <v>1300</v>
      </c>
      <c r="H32" s="2" t="s">
        <v>24</v>
      </c>
      <c r="I32" s="14" t="s">
        <v>186</v>
      </c>
      <c r="J32" s="14" t="s">
        <v>627</v>
      </c>
      <c r="K32" s="15">
        <v>8800000</v>
      </c>
      <c r="L32" s="14" t="s">
        <v>187</v>
      </c>
      <c r="M32" s="14" t="s">
        <v>188</v>
      </c>
      <c r="N32" s="12">
        <v>8800000</v>
      </c>
      <c r="O32" s="12">
        <v>8800000</v>
      </c>
      <c r="P32" s="20">
        <v>8800000</v>
      </c>
      <c r="Q32" s="14" t="s">
        <v>189</v>
      </c>
      <c r="R32" s="12" t="s">
        <v>74</v>
      </c>
    </row>
    <row r="33" spans="1:18" ht="81">
      <c r="A33" s="1">
        <f t="shared" si="0"/>
        <v>31</v>
      </c>
      <c r="B33" s="12">
        <v>3</v>
      </c>
      <c r="C33" s="12">
        <v>1</v>
      </c>
      <c r="D33" s="12">
        <v>9</v>
      </c>
      <c r="E33" s="12">
        <v>19</v>
      </c>
      <c r="F33" s="12">
        <v>2</v>
      </c>
      <c r="G33" s="13">
        <v>1310</v>
      </c>
      <c r="H33" s="2" t="s">
        <v>25</v>
      </c>
      <c r="I33" s="14" t="s">
        <v>190</v>
      </c>
      <c r="J33" s="14" t="s">
        <v>626</v>
      </c>
      <c r="K33" s="15" t="s">
        <v>626</v>
      </c>
      <c r="L33" s="14" t="s">
        <v>191</v>
      </c>
      <c r="M33" s="14" t="s">
        <v>192</v>
      </c>
      <c r="N33" s="12">
        <v>4155000</v>
      </c>
      <c r="O33" s="12">
        <v>3915750</v>
      </c>
      <c r="P33" s="20">
        <v>3930000</v>
      </c>
      <c r="Q33" s="14" t="s">
        <v>193</v>
      </c>
      <c r="R33" s="12" t="s">
        <v>74</v>
      </c>
    </row>
    <row r="34" spans="1:18" ht="40.5">
      <c r="A34" s="1">
        <f t="shared" si="0"/>
        <v>32</v>
      </c>
      <c r="B34" s="12">
        <v>4</v>
      </c>
      <c r="C34" s="12">
        <v>1</v>
      </c>
      <c r="D34" s="12">
        <v>2</v>
      </c>
      <c r="E34" s="12">
        <v>19</v>
      </c>
      <c r="F34" s="12">
        <v>2</v>
      </c>
      <c r="G34" s="13">
        <v>2050</v>
      </c>
      <c r="H34" s="2" t="s">
        <v>629</v>
      </c>
      <c r="I34" s="14" t="s">
        <v>194</v>
      </c>
      <c r="J34" s="14" t="s">
        <v>630</v>
      </c>
      <c r="K34" s="15">
        <v>182370</v>
      </c>
      <c r="L34" s="14" t="s">
        <v>195</v>
      </c>
      <c r="M34" s="14" t="s">
        <v>196</v>
      </c>
      <c r="N34" s="12">
        <v>273000</v>
      </c>
      <c r="O34" s="12">
        <v>182370</v>
      </c>
      <c r="P34" s="17">
        <v>92000</v>
      </c>
      <c r="Q34" s="14" t="s">
        <v>197</v>
      </c>
      <c r="R34" s="12" t="s">
        <v>75</v>
      </c>
    </row>
    <row r="35" spans="1:18" ht="67.5">
      <c r="A35" s="1">
        <f t="shared" si="0"/>
        <v>33</v>
      </c>
      <c r="B35" s="12">
        <v>4</v>
      </c>
      <c r="C35" s="12">
        <v>1</v>
      </c>
      <c r="D35" s="12">
        <v>2</v>
      </c>
      <c r="E35" s="12">
        <v>19</v>
      </c>
      <c r="F35" s="12">
        <v>2</v>
      </c>
      <c r="G35" s="13">
        <v>2050</v>
      </c>
      <c r="H35" s="2" t="s">
        <v>631</v>
      </c>
      <c r="I35" s="14" t="s">
        <v>798</v>
      </c>
      <c r="J35" s="14" t="s">
        <v>632</v>
      </c>
      <c r="K35" s="15">
        <v>1000000</v>
      </c>
      <c r="L35" s="14" t="s">
        <v>198</v>
      </c>
      <c r="M35" s="14" t="s">
        <v>199</v>
      </c>
      <c r="N35" s="12">
        <v>750000</v>
      </c>
      <c r="O35" s="12">
        <v>1000000</v>
      </c>
      <c r="P35" s="17">
        <v>1000000</v>
      </c>
      <c r="Q35" s="14" t="s">
        <v>200</v>
      </c>
      <c r="R35" s="12" t="s">
        <v>75</v>
      </c>
    </row>
    <row r="36" spans="1:18" ht="40.5">
      <c r="A36" s="1">
        <f t="shared" si="0"/>
        <v>34</v>
      </c>
      <c r="B36" s="12">
        <v>4</v>
      </c>
      <c r="C36" s="12">
        <v>1</v>
      </c>
      <c r="D36" s="12">
        <v>2</v>
      </c>
      <c r="E36" s="12">
        <v>19</v>
      </c>
      <c r="F36" s="12">
        <v>2</v>
      </c>
      <c r="G36" s="13">
        <v>2050</v>
      </c>
      <c r="H36" s="2" t="s">
        <v>633</v>
      </c>
      <c r="I36" s="14" t="s">
        <v>799</v>
      </c>
      <c r="J36" s="14" t="s">
        <v>634</v>
      </c>
      <c r="K36" s="15">
        <v>12067</v>
      </c>
      <c r="L36" s="14" t="s">
        <v>198</v>
      </c>
      <c r="M36" s="14" t="s">
        <v>635</v>
      </c>
      <c r="N36" s="12">
        <v>250000</v>
      </c>
      <c r="O36" s="12">
        <v>12067</v>
      </c>
      <c r="P36" s="16">
        <v>250000</v>
      </c>
      <c r="Q36" s="14" t="s">
        <v>636</v>
      </c>
      <c r="R36" s="12" t="s">
        <v>75</v>
      </c>
    </row>
    <row r="37" spans="1:18" ht="40.5">
      <c r="A37" s="1">
        <f t="shared" si="0"/>
        <v>35</v>
      </c>
      <c r="B37" s="12">
        <v>4</v>
      </c>
      <c r="C37" s="12">
        <v>1</v>
      </c>
      <c r="D37" s="12">
        <v>2</v>
      </c>
      <c r="E37" s="12">
        <v>19</v>
      </c>
      <c r="F37" s="12">
        <v>2</v>
      </c>
      <c r="G37" s="13">
        <v>2080</v>
      </c>
      <c r="H37" s="2" t="s">
        <v>26</v>
      </c>
      <c r="I37" s="14" t="s">
        <v>201</v>
      </c>
      <c r="J37" s="14" t="s">
        <v>830</v>
      </c>
      <c r="K37" s="15">
        <v>50000</v>
      </c>
      <c r="L37" s="14" t="s">
        <v>831</v>
      </c>
      <c r="M37" s="14" t="s">
        <v>832</v>
      </c>
      <c r="N37" s="12">
        <v>50000</v>
      </c>
      <c r="O37" s="12">
        <v>50000</v>
      </c>
      <c r="P37" s="21">
        <v>50000</v>
      </c>
      <c r="Q37" s="14" t="s">
        <v>202</v>
      </c>
      <c r="R37" s="12" t="s">
        <v>75</v>
      </c>
    </row>
    <row r="38" spans="1:18" ht="81">
      <c r="A38" s="1">
        <f t="shared" si="0"/>
        <v>36</v>
      </c>
      <c r="B38" s="12">
        <v>4</v>
      </c>
      <c r="C38" s="12">
        <v>1</v>
      </c>
      <c r="D38" s="12">
        <v>3</v>
      </c>
      <c r="E38" s="12">
        <v>19</v>
      </c>
      <c r="F38" s="12">
        <v>2</v>
      </c>
      <c r="G38" s="13">
        <v>2100</v>
      </c>
      <c r="H38" s="2" t="s">
        <v>637</v>
      </c>
      <c r="I38" s="14" t="s">
        <v>203</v>
      </c>
      <c r="J38" s="14" t="s">
        <v>638</v>
      </c>
      <c r="K38" s="15">
        <v>62623</v>
      </c>
      <c r="L38" s="14" t="s">
        <v>204</v>
      </c>
      <c r="M38" s="14" t="s">
        <v>205</v>
      </c>
      <c r="N38" s="12">
        <v>196000</v>
      </c>
      <c r="O38" s="12">
        <v>62623</v>
      </c>
      <c r="P38" s="1">
        <v>146000</v>
      </c>
      <c r="Q38" s="14" t="s">
        <v>206</v>
      </c>
      <c r="R38" s="12" t="s">
        <v>628</v>
      </c>
    </row>
    <row r="39" spans="1:18" ht="54">
      <c r="A39" s="1">
        <f t="shared" si="0"/>
        <v>37</v>
      </c>
      <c r="B39" s="12">
        <v>3</v>
      </c>
      <c r="C39" s="12">
        <v>2</v>
      </c>
      <c r="D39" s="12">
        <v>1</v>
      </c>
      <c r="E39" s="12">
        <v>19</v>
      </c>
      <c r="F39" s="12">
        <v>2</v>
      </c>
      <c r="G39" s="13">
        <v>1500</v>
      </c>
      <c r="H39" s="2" t="s">
        <v>27</v>
      </c>
      <c r="I39" s="14" t="s">
        <v>207</v>
      </c>
      <c r="J39" s="14" t="s">
        <v>593</v>
      </c>
      <c r="K39" s="15">
        <v>24500</v>
      </c>
      <c r="L39" s="14" t="s">
        <v>208</v>
      </c>
      <c r="M39" s="14" t="s">
        <v>209</v>
      </c>
      <c r="N39" s="12">
        <v>108000</v>
      </c>
      <c r="O39" s="12">
        <v>24500</v>
      </c>
      <c r="P39" s="17">
        <v>230000</v>
      </c>
      <c r="Q39" s="14" t="s">
        <v>210</v>
      </c>
      <c r="R39" s="12" t="s">
        <v>76</v>
      </c>
    </row>
    <row r="40" spans="1:18" ht="54">
      <c r="A40" s="1">
        <f t="shared" si="0"/>
        <v>38</v>
      </c>
      <c r="B40" s="12">
        <v>3</v>
      </c>
      <c r="C40" s="12">
        <v>2</v>
      </c>
      <c r="D40" s="12">
        <v>1</v>
      </c>
      <c r="E40" s="12">
        <v>19</v>
      </c>
      <c r="F40" s="12">
        <v>2</v>
      </c>
      <c r="G40" s="13">
        <v>1500</v>
      </c>
      <c r="H40" s="2" t="s">
        <v>28</v>
      </c>
      <c r="I40" s="14" t="s">
        <v>594</v>
      </c>
      <c r="J40" s="14" t="s">
        <v>595</v>
      </c>
      <c r="K40" s="15">
        <v>1074075</v>
      </c>
      <c r="L40" s="14" t="s">
        <v>596</v>
      </c>
      <c r="M40" s="14" t="s">
        <v>597</v>
      </c>
      <c r="N40" s="12">
        <v>1202000</v>
      </c>
      <c r="O40" s="12">
        <v>1074075</v>
      </c>
      <c r="P40" s="17">
        <v>5388000</v>
      </c>
      <c r="Q40" s="14" t="s">
        <v>598</v>
      </c>
      <c r="R40" s="12" t="s">
        <v>76</v>
      </c>
    </row>
    <row r="41" spans="1:18" ht="54">
      <c r="A41" s="1">
        <f t="shared" si="0"/>
        <v>39</v>
      </c>
      <c r="B41" s="12">
        <v>3</v>
      </c>
      <c r="C41" s="12">
        <v>2</v>
      </c>
      <c r="D41" s="12">
        <v>1</v>
      </c>
      <c r="E41" s="12">
        <v>19</v>
      </c>
      <c r="F41" s="12">
        <v>2</v>
      </c>
      <c r="G41" s="13">
        <v>1530</v>
      </c>
      <c r="H41" s="2" t="s">
        <v>599</v>
      </c>
      <c r="I41" s="14" t="s">
        <v>600</v>
      </c>
      <c r="J41" s="14" t="s">
        <v>601</v>
      </c>
      <c r="K41" s="15">
        <v>227500</v>
      </c>
      <c r="L41" s="14" t="s">
        <v>602</v>
      </c>
      <c r="M41" s="14" t="s">
        <v>603</v>
      </c>
      <c r="N41" s="12">
        <v>228000</v>
      </c>
      <c r="O41" s="12">
        <v>227500</v>
      </c>
      <c r="P41" s="1">
        <v>0</v>
      </c>
      <c r="Q41" s="14" t="s">
        <v>604</v>
      </c>
      <c r="R41" s="12" t="s">
        <v>76</v>
      </c>
    </row>
    <row r="42" spans="1:18" ht="121.5">
      <c r="A42" s="1">
        <f t="shared" si="0"/>
        <v>40</v>
      </c>
      <c r="B42" s="12">
        <v>3</v>
      </c>
      <c r="C42" s="12">
        <v>2</v>
      </c>
      <c r="D42" s="12">
        <v>1</v>
      </c>
      <c r="E42" s="12">
        <v>19</v>
      </c>
      <c r="F42" s="12">
        <v>2</v>
      </c>
      <c r="G42" s="13">
        <v>1540</v>
      </c>
      <c r="H42" s="2" t="s">
        <v>29</v>
      </c>
      <c r="I42" s="14" t="s">
        <v>833</v>
      </c>
      <c r="J42" s="14" t="s">
        <v>605</v>
      </c>
      <c r="K42" s="15">
        <v>545000</v>
      </c>
      <c r="L42" s="14" t="s">
        <v>834</v>
      </c>
      <c r="M42" s="14" t="s">
        <v>211</v>
      </c>
      <c r="N42" s="12">
        <v>579000</v>
      </c>
      <c r="O42" s="12">
        <v>545000</v>
      </c>
      <c r="P42" s="17">
        <v>591000</v>
      </c>
      <c r="Q42" s="14" t="s">
        <v>212</v>
      </c>
      <c r="R42" s="12" t="s">
        <v>76</v>
      </c>
    </row>
    <row r="43" spans="1:18" ht="121.5">
      <c r="A43" s="1">
        <f t="shared" si="0"/>
        <v>41</v>
      </c>
      <c r="B43" s="12">
        <v>3</v>
      </c>
      <c r="C43" s="12">
        <v>2</v>
      </c>
      <c r="D43" s="12">
        <v>1</v>
      </c>
      <c r="E43" s="12">
        <v>19</v>
      </c>
      <c r="F43" s="12">
        <v>2</v>
      </c>
      <c r="G43" s="13">
        <v>1561</v>
      </c>
      <c r="H43" s="2" t="s">
        <v>606</v>
      </c>
      <c r="I43" s="14" t="s">
        <v>213</v>
      </c>
      <c r="J43" s="14" t="s">
        <v>835</v>
      </c>
      <c r="K43" s="15">
        <v>6451000</v>
      </c>
      <c r="L43" s="14" t="s">
        <v>214</v>
      </c>
      <c r="M43" s="14" t="s">
        <v>215</v>
      </c>
      <c r="N43" s="12">
        <v>7942368</v>
      </c>
      <c r="O43" s="12">
        <v>6451000</v>
      </c>
      <c r="P43" s="17">
        <v>8000000</v>
      </c>
      <c r="Q43" s="14" t="s">
        <v>216</v>
      </c>
      <c r="R43" s="12" t="s">
        <v>76</v>
      </c>
    </row>
    <row r="44" spans="1:18" ht="40.5">
      <c r="A44" s="1">
        <f t="shared" si="0"/>
        <v>42</v>
      </c>
      <c r="B44" s="12">
        <v>3</v>
      </c>
      <c r="C44" s="12">
        <v>2</v>
      </c>
      <c r="D44" s="12">
        <v>3</v>
      </c>
      <c r="E44" s="12">
        <v>19</v>
      </c>
      <c r="F44" s="12">
        <v>2</v>
      </c>
      <c r="G44" s="13">
        <v>1590</v>
      </c>
      <c r="H44" s="2" t="s">
        <v>607</v>
      </c>
      <c r="I44" s="14" t="s">
        <v>608</v>
      </c>
      <c r="J44" s="14" t="s">
        <v>609</v>
      </c>
      <c r="K44" s="15">
        <v>8491000</v>
      </c>
      <c r="L44" s="14" t="s">
        <v>610</v>
      </c>
      <c r="M44" s="14" t="s">
        <v>602</v>
      </c>
      <c r="N44" s="12">
        <v>8491000</v>
      </c>
      <c r="O44" s="12">
        <v>8491000</v>
      </c>
      <c r="P44" s="17">
        <v>8703000</v>
      </c>
      <c r="Q44" s="14" t="s">
        <v>611</v>
      </c>
      <c r="R44" s="12" t="s">
        <v>76</v>
      </c>
    </row>
    <row r="45" spans="1:18" ht="54">
      <c r="A45" s="1">
        <f t="shared" si="0"/>
        <v>43</v>
      </c>
      <c r="B45" s="12">
        <v>3</v>
      </c>
      <c r="C45" s="12">
        <v>2</v>
      </c>
      <c r="D45" s="12">
        <v>3</v>
      </c>
      <c r="E45" s="12">
        <v>19</v>
      </c>
      <c r="F45" s="12">
        <v>2</v>
      </c>
      <c r="G45" s="13">
        <v>1591</v>
      </c>
      <c r="H45" s="2" t="s">
        <v>612</v>
      </c>
      <c r="I45" s="14" t="s">
        <v>613</v>
      </c>
      <c r="J45" s="14" t="s">
        <v>609</v>
      </c>
      <c r="K45" s="15">
        <v>3160000</v>
      </c>
      <c r="L45" s="14" t="s">
        <v>614</v>
      </c>
      <c r="M45" s="14" t="s">
        <v>602</v>
      </c>
      <c r="N45" s="12">
        <v>3160000</v>
      </c>
      <c r="O45" s="12">
        <v>3160000</v>
      </c>
      <c r="P45" s="17">
        <v>3160000</v>
      </c>
      <c r="Q45" s="14" t="s">
        <v>615</v>
      </c>
      <c r="R45" s="12" t="s">
        <v>76</v>
      </c>
    </row>
    <row r="46" spans="1:18" ht="81">
      <c r="A46" s="1">
        <f t="shared" si="0"/>
        <v>44</v>
      </c>
      <c r="B46" s="12">
        <v>3</v>
      </c>
      <c r="C46" s="12">
        <v>2</v>
      </c>
      <c r="D46" s="12">
        <v>4</v>
      </c>
      <c r="E46" s="12">
        <v>19</v>
      </c>
      <c r="F46" s="12">
        <v>2</v>
      </c>
      <c r="G46" s="13">
        <v>1750</v>
      </c>
      <c r="H46" s="2" t="s">
        <v>616</v>
      </c>
      <c r="I46" s="14" t="s">
        <v>217</v>
      </c>
      <c r="J46" s="14" t="s">
        <v>617</v>
      </c>
      <c r="K46" s="15">
        <v>2105000</v>
      </c>
      <c r="L46" s="14" t="s">
        <v>218</v>
      </c>
      <c r="M46" s="14" t="s">
        <v>219</v>
      </c>
      <c r="N46" s="12">
        <v>2105000</v>
      </c>
      <c r="O46" s="12">
        <v>2105000</v>
      </c>
      <c r="P46" s="17">
        <v>7524000</v>
      </c>
      <c r="Q46" s="14" t="s">
        <v>220</v>
      </c>
      <c r="R46" s="12" t="s">
        <v>76</v>
      </c>
    </row>
    <row r="47" spans="1:18" ht="40.5">
      <c r="A47" s="1">
        <f t="shared" si="0"/>
        <v>45</v>
      </c>
      <c r="B47" s="12">
        <v>3</v>
      </c>
      <c r="C47" s="12">
        <v>2</v>
      </c>
      <c r="D47" s="12">
        <v>4</v>
      </c>
      <c r="E47" s="12">
        <v>19</v>
      </c>
      <c r="F47" s="12">
        <v>2</v>
      </c>
      <c r="G47" s="13">
        <v>1765</v>
      </c>
      <c r="H47" s="2" t="s">
        <v>618</v>
      </c>
      <c r="I47" s="4" t="s">
        <v>619</v>
      </c>
      <c r="J47" s="14" t="s">
        <v>620</v>
      </c>
      <c r="K47" s="15">
        <v>210406000</v>
      </c>
      <c r="L47" s="14" t="s">
        <v>621</v>
      </c>
      <c r="M47" s="14" t="s">
        <v>622</v>
      </c>
      <c r="N47" s="12">
        <v>220083000</v>
      </c>
      <c r="O47" s="12">
        <v>210406000</v>
      </c>
      <c r="P47" s="1">
        <v>0</v>
      </c>
      <c r="Q47" s="14" t="s">
        <v>623</v>
      </c>
      <c r="R47" s="12" t="s">
        <v>76</v>
      </c>
    </row>
    <row r="48" spans="1:18" ht="54">
      <c r="A48" s="1">
        <f t="shared" si="0"/>
        <v>46</v>
      </c>
      <c r="B48" s="12">
        <v>3</v>
      </c>
      <c r="C48" s="12">
        <v>2</v>
      </c>
      <c r="D48" s="12">
        <v>5</v>
      </c>
      <c r="E48" s="12">
        <v>19</v>
      </c>
      <c r="F48" s="12">
        <v>2</v>
      </c>
      <c r="G48" s="13">
        <v>1770</v>
      </c>
      <c r="H48" s="2" t="s">
        <v>30</v>
      </c>
      <c r="I48" s="14" t="s">
        <v>221</v>
      </c>
      <c r="J48" s="14" t="s">
        <v>624</v>
      </c>
      <c r="K48" s="15">
        <v>1692000</v>
      </c>
      <c r="L48" s="14" t="s">
        <v>602</v>
      </c>
      <c r="M48" s="14" t="s">
        <v>602</v>
      </c>
      <c r="N48" s="12">
        <v>2171000</v>
      </c>
      <c r="O48" s="12">
        <v>1692000</v>
      </c>
      <c r="P48" s="17">
        <v>2171000</v>
      </c>
      <c r="Q48" s="14" t="s">
        <v>222</v>
      </c>
      <c r="R48" s="12" t="s">
        <v>76</v>
      </c>
    </row>
    <row r="49" spans="1:18" ht="54">
      <c r="A49" s="1">
        <f t="shared" si="0"/>
        <v>47</v>
      </c>
      <c r="B49" s="12">
        <v>6</v>
      </c>
      <c r="C49" s="12">
        <v>1</v>
      </c>
      <c r="D49" s="12">
        <v>8</v>
      </c>
      <c r="E49" s="12">
        <v>19</v>
      </c>
      <c r="F49" s="12">
        <v>2</v>
      </c>
      <c r="G49" s="13">
        <v>2680</v>
      </c>
      <c r="H49" s="2" t="s">
        <v>710</v>
      </c>
      <c r="I49" s="14" t="s">
        <v>223</v>
      </c>
      <c r="J49" s="14" t="s">
        <v>838</v>
      </c>
      <c r="K49" s="22" t="s">
        <v>837</v>
      </c>
      <c r="L49" s="14" t="s">
        <v>836</v>
      </c>
      <c r="M49" s="14" t="s">
        <v>249</v>
      </c>
      <c r="N49" s="12">
        <v>600000</v>
      </c>
      <c r="O49" s="12">
        <v>600000</v>
      </c>
      <c r="P49" s="17">
        <v>2100000</v>
      </c>
      <c r="Q49" s="14" t="s">
        <v>224</v>
      </c>
      <c r="R49" s="12" t="s">
        <v>77</v>
      </c>
    </row>
    <row r="50" spans="1:18" ht="54">
      <c r="A50" s="1">
        <f t="shared" si="0"/>
        <v>48</v>
      </c>
      <c r="B50" s="12">
        <v>6</v>
      </c>
      <c r="C50" s="12">
        <v>1</v>
      </c>
      <c r="D50" s="12">
        <v>9</v>
      </c>
      <c r="E50" s="12">
        <v>19</v>
      </c>
      <c r="F50" s="12">
        <v>2</v>
      </c>
      <c r="G50" s="13">
        <v>2700</v>
      </c>
      <c r="H50" s="2" t="s">
        <v>711</v>
      </c>
      <c r="I50" s="14" t="s">
        <v>225</v>
      </c>
      <c r="J50" s="14" t="s">
        <v>839</v>
      </c>
      <c r="K50" s="18">
        <v>1529000</v>
      </c>
      <c r="L50" s="14" t="s">
        <v>712</v>
      </c>
      <c r="M50" s="14" t="s">
        <v>226</v>
      </c>
      <c r="N50" s="12">
        <v>1529000</v>
      </c>
      <c r="O50" s="12">
        <v>1529000</v>
      </c>
      <c r="P50" s="17">
        <v>1529000</v>
      </c>
      <c r="Q50" s="14" t="s">
        <v>227</v>
      </c>
      <c r="R50" s="12" t="s">
        <v>77</v>
      </c>
    </row>
    <row r="51" spans="1:18" ht="364.5">
      <c r="A51" s="1">
        <f t="shared" si="0"/>
        <v>49</v>
      </c>
      <c r="B51" s="12">
        <v>6</v>
      </c>
      <c r="C51" s="12">
        <v>1</v>
      </c>
      <c r="D51" s="12">
        <v>12</v>
      </c>
      <c r="E51" s="12">
        <v>19</v>
      </c>
      <c r="F51" s="12">
        <v>3</v>
      </c>
      <c r="G51" s="13">
        <v>2792</v>
      </c>
      <c r="H51" s="2" t="s">
        <v>713</v>
      </c>
      <c r="I51" s="14" t="s">
        <v>228</v>
      </c>
      <c r="J51" s="14" t="s">
        <v>840</v>
      </c>
      <c r="K51" s="18" t="s">
        <v>714</v>
      </c>
      <c r="L51" s="14" t="s">
        <v>229</v>
      </c>
      <c r="M51" s="14" t="s">
        <v>230</v>
      </c>
      <c r="N51" s="12">
        <v>33687000</v>
      </c>
      <c r="O51" s="12">
        <v>33259574</v>
      </c>
      <c r="P51" s="17">
        <v>33300000</v>
      </c>
      <c r="Q51" s="14" t="s">
        <v>231</v>
      </c>
      <c r="R51" s="12" t="s">
        <v>77</v>
      </c>
    </row>
    <row r="52" spans="1:18" ht="202.5">
      <c r="A52" s="1">
        <f t="shared" si="0"/>
        <v>50</v>
      </c>
      <c r="B52" s="12">
        <v>6</v>
      </c>
      <c r="C52" s="12">
        <v>1</v>
      </c>
      <c r="D52" s="12">
        <v>12</v>
      </c>
      <c r="E52" s="12">
        <v>19</v>
      </c>
      <c r="F52" s="12">
        <v>3</v>
      </c>
      <c r="G52" s="13">
        <v>2792</v>
      </c>
      <c r="H52" s="2" t="s">
        <v>715</v>
      </c>
      <c r="I52" s="14" t="s">
        <v>228</v>
      </c>
      <c r="J52" s="14" t="s">
        <v>841</v>
      </c>
      <c r="K52" s="18" t="s">
        <v>716</v>
      </c>
      <c r="L52" s="14" t="s">
        <v>717</v>
      </c>
      <c r="M52" s="14" t="s">
        <v>232</v>
      </c>
      <c r="N52" s="12">
        <v>22100000</v>
      </c>
      <c r="O52" s="12">
        <v>22105070</v>
      </c>
      <c r="P52" s="17">
        <v>22000000</v>
      </c>
      <c r="Q52" s="14" t="s">
        <v>231</v>
      </c>
      <c r="R52" s="12" t="s">
        <v>77</v>
      </c>
    </row>
    <row r="53" spans="1:18" ht="54">
      <c r="A53" s="1">
        <f t="shared" si="0"/>
        <v>51</v>
      </c>
      <c r="B53" s="12">
        <v>6</v>
      </c>
      <c r="C53" s="12">
        <v>1</v>
      </c>
      <c r="D53" s="12">
        <v>12</v>
      </c>
      <c r="E53" s="12">
        <v>19</v>
      </c>
      <c r="F53" s="12">
        <v>3</v>
      </c>
      <c r="G53" s="13">
        <v>2792</v>
      </c>
      <c r="H53" s="2" t="s">
        <v>31</v>
      </c>
      <c r="I53" s="14" t="s">
        <v>228</v>
      </c>
      <c r="J53" s="14" t="s">
        <v>842</v>
      </c>
      <c r="K53" s="18">
        <v>1566000</v>
      </c>
      <c r="L53" s="14" t="s">
        <v>718</v>
      </c>
      <c r="M53" s="14" t="s">
        <v>719</v>
      </c>
      <c r="N53" s="12">
        <v>2400000</v>
      </c>
      <c r="O53" s="12">
        <v>1566000</v>
      </c>
      <c r="P53" s="17">
        <v>2000000</v>
      </c>
      <c r="Q53" s="14" t="s">
        <v>231</v>
      </c>
      <c r="R53" s="12" t="s">
        <v>77</v>
      </c>
    </row>
    <row r="54" spans="1:18" ht="27">
      <c r="A54" s="1">
        <f t="shared" si="0"/>
        <v>52</v>
      </c>
      <c r="B54" s="12">
        <v>6</v>
      </c>
      <c r="C54" s="12">
        <v>2</v>
      </c>
      <c r="D54" s="12">
        <v>2</v>
      </c>
      <c r="E54" s="12">
        <v>19</v>
      </c>
      <c r="F54" s="12">
        <v>2</v>
      </c>
      <c r="G54" s="13">
        <v>2850</v>
      </c>
      <c r="H54" s="2" t="s">
        <v>720</v>
      </c>
      <c r="I54" s="14" t="s">
        <v>233</v>
      </c>
      <c r="J54" s="14" t="s">
        <v>843</v>
      </c>
      <c r="K54" s="18">
        <v>160000</v>
      </c>
      <c r="L54" s="22" t="s">
        <v>721</v>
      </c>
      <c r="M54" s="14" t="s">
        <v>844</v>
      </c>
      <c r="N54" s="12">
        <v>230000</v>
      </c>
      <c r="O54" s="12">
        <v>160000</v>
      </c>
      <c r="P54" s="17">
        <v>195000</v>
      </c>
      <c r="Q54" s="14" t="s">
        <v>234</v>
      </c>
      <c r="R54" s="12" t="s">
        <v>77</v>
      </c>
    </row>
    <row r="55" spans="1:18" ht="111">
      <c r="A55" s="1">
        <f t="shared" si="0"/>
        <v>53</v>
      </c>
      <c r="B55" s="12">
        <v>6</v>
      </c>
      <c r="C55" s="12">
        <v>2</v>
      </c>
      <c r="D55" s="12">
        <v>2</v>
      </c>
      <c r="E55" s="12">
        <v>19</v>
      </c>
      <c r="F55" s="12">
        <v>2</v>
      </c>
      <c r="G55" s="13">
        <v>2850</v>
      </c>
      <c r="H55" s="2" t="s">
        <v>722</v>
      </c>
      <c r="I55" s="14" t="s">
        <v>235</v>
      </c>
      <c r="J55" s="14" t="s">
        <v>845</v>
      </c>
      <c r="K55" s="18" t="s">
        <v>723</v>
      </c>
      <c r="L55" s="22" t="s">
        <v>846</v>
      </c>
      <c r="M55" s="14" t="s">
        <v>847</v>
      </c>
      <c r="N55" s="12">
        <v>320000</v>
      </c>
      <c r="O55" s="12">
        <v>320000</v>
      </c>
      <c r="P55" s="17">
        <v>320000</v>
      </c>
      <c r="Q55" s="14" t="s">
        <v>236</v>
      </c>
      <c r="R55" s="12" t="s">
        <v>77</v>
      </c>
    </row>
    <row r="56" spans="1:18" ht="40.5">
      <c r="A56" s="1">
        <f t="shared" si="0"/>
        <v>54</v>
      </c>
      <c r="B56" s="12">
        <v>6</v>
      </c>
      <c r="C56" s="12">
        <v>2</v>
      </c>
      <c r="D56" s="12">
        <v>2</v>
      </c>
      <c r="E56" s="12">
        <v>19</v>
      </c>
      <c r="F56" s="12">
        <v>2</v>
      </c>
      <c r="G56" s="13">
        <v>2860</v>
      </c>
      <c r="H56" s="2" t="s">
        <v>724</v>
      </c>
      <c r="I56" s="14" t="s">
        <v>237</v>
      </c>
      <c r="J56" s="14" t="s">
        <v>848</v>
      </c>
      <c r="K56" s="18">
        <v>584742</v>
      </c>
      <c r="L56" s="14" t="s">
        <v>725</v>
      </c>
      <c r="M56" s="14" t="s">
        <v>238</v>
      </c>
      <c r="N56" s="12">
        <v>2000000</v>
      </c>
      <c r="O56" s="12">
        <v>584742</v>
      </c>
      <c r="P56" s="17">
        <v>1900000</v>
      </c>
      <c r="Q56" s="14" t="s">
        <v>239</v>
      </c>
      <c r="R56" s="12" t="s">
        <v>77</v>
      </c>
    </row>
    <row r="57" spans="1:18" ht="67.5">
      <c r="A57" s="1">
        <f t="shared" si="0"/>
        <v>55</v>
      </c>
      <c r="B57" s="12">
        <v>6</v>
      </c>
      <c r="C57" s="12">
        <v>2</v>
      </c>
      <c r="D57" s="12">
        <v>2</v>
      </c>
      <c r="E57" s="12">
        <v>19</v>
      </c>
      <c r="F57" s="12">
        <v>2</v>
      </c>
      <c r="G57" s="13">
        <v>2860</v>
      </c>
      <c r="H57" s="2" t="s">
        <v>726</v>
      </c>
      <c r="I57" s="14" t="s">
        <v>240</v>
      </c>
      <c r="J57" s="14" t="s">
        <v>848</v>
      </c>
      <c r="K57" s="18">
        <v>13200000</v>
      </c>
      <c r="L57" s="14" t="s">
        <v>727</v>
      </c>
      <c r="M57" s="14" t="s">
        <v>241</v>
      </c>
      <c r="N57" s="12">
        <v>13200000</v>
      </c>
      <c r="O57" s="12">
        <v>13200000</v>
      </c>
      <c r="P57" s="17">
        <v>13200000</v>
      </c>
      <c r="Q57" s="14" t="s">
        <v>242</v>
      </c>
      <c r="R57" s="12" t="s">
        <v>77</v>
      </c>
    </row>
    <row r="58" spans="1:18" ht="67.5">
      <c r="A58" s="1">
        <f t="shared" si="0"/>
        <v>56</v>
      </c>
      <c r="B58" s="12">
        <v>6</v>
      </c>
      <c r="C58" s="12">
        <v>2</v>
      </c>
      <c r="D58" s="12">
        <v>2</v>
      </c>
      <c r="E58" s="12">
        <v>19</v>
      </c>
      <c r="F58" s="12">
        <v>2</v>
      </c>
      <c r="G58" s="13">
        <v>2860</v>
      </c>
      <c r="H58" s="2" t="s">
        <v>728</v>
      </c>
      <c r="I58" s="14" t="s">
        <v>243</v>
      </c>
      <c r="J58" s="14" t="s">
        <v>848</v>
      </c>
      <c r="K58" s="18">
        <v>15000000</v>
      </c>
      <c r="L58" s="14" t="s">
        <v>729</v>
      </c>
      <c r="M58" s="14" t="s">
        <v>244</v>
      </c>
      <c r="N58" s="12">
        <v>15000000</v>
      </c>
      <c r="O58" s="12">
        <v>15000000</v>
      </c>
      <c r="P58" s="17">
        <v>17000000</v>
      </c>
      <c r="Q58" s="14" t="s">
        <v>126</v>
      </c>
      <c r="R58" s="12" t="s">
        <v>77</v>
      </c>
    </row>
    <row r="59" spans="1:18" ht="162">
      <c r="A59" s="1">
        <f t="shared" si="0"/>
        <v>57</v>
      </c>
      <c r="B59" s="12">
        <v>6</v>
      </c>
      <c r="C59" s="12">
        <v>2</v>
      </c>
      <c r="D59" s="12">
        <v>2</v>
      </c>
      <c r="E59" s="12">
        <v>19</v>
      </c>
      <c r="F59" s="12">
        <v>2</v>
      </c>
      <c r="G59" s="13">
        <v>2860</v>
      </c>
      <c r="H59" s="2" t="s">
        <v>730</v>
      </c>
      <c r="I59" s="14" t="s">
        <v>245</v>
      </c>
      <c r="J59" s="14" t="s">
        <v>851</v>
      </c>
      <c r="K59" s="18" t="s">
        <v>849</v>
      </c>
      <c r="L59" s="14" t="s">
        <v>850</v>
      </c>
      <c r="M59" s="14" t="s">
        <v>731</v>
      </c>
      <c r="N59" s="12">
        <v>2000000</v>
      </c>
      <c r="O59" s="12">
        <v>632000</v>
      </c>
      <c r="P59" s="17">
        <v>2000000</v>
      </c>
      <c r="Q59" s="14" t="s">
        <v>246</v>
      </c>
      <c r="R59" s="12" t="s">
        <v>77</v>
      </c>
    </row>
    <row r="60" spans="1:18" ht="121.5">
      <c r="A60" s="1">
        <f t="shared" si="0"/>
        <v>58</v>
      </c>
      <c r="B60" s="12">
        <v>6</v>
      </c>
      <c r="C60" s="12">
        <v>2</v>
      </c>
      <c r="D60" s="12">
        <v>2</v>
      </c>
      <c r="E60" s="12">
        <v>19</v>
      </c>
      <c r="F60" s="12">
        <v>2</v>
      </c>
      <c r="G60" s="13">
        <v>2891</v>
      </c>
      <c r="H60" s="2" t="s">
        <v>732</v>
      </c>
      <c r="I60" s="14" t="s">
        <v>733</v>
      </c>
      <c r="J60" s="14" t="s">
        <v>852</v>
      </c>
      <c r="K60" s="18">
        <v>0</v>
      </c>
      <c r="L60" s="14" t="s">
        <v>853</v>
      </c>
      <c r="M60" s="14" t="s">
        <v>734</v>
      </c>
      <c r="N60" s="12">
        <v>30000000</v>
      </c>
      <c r="O60" s="12">
        <v>0</v>
      </c>
      <c r="P60" s="17">
        <v>0</v>
      </c>
      <c r="Q60" s="14" t="s">
        <v>735</v>
      </c>
      <c r="R60" s="12" t="s">
        <v>77</v>
      </c>
    </row>
    <row r="61" spans="1:18" ht="94.5">
      <c r="A61" s="1">
        <f t="shared" si="0"/>
        <v>59</v>
      </c>
      <c r="B61" s="12">
        <v>6</v>
      </c>
      <c r="C61" s="12">
        <v>2</v>
      </c>
      <c r="D61" s="12">
        <v>2</v>
      </c>
      <c r="E61" s="12">
        <v>19</v>
      </c>
      <c r="F61" s="12">
        <v>3</v>
      </c>
      <c r="G61" s="13">
        <v>2892</v>
      </c>
      <c r="H61" s="2" t="s">
        <v>736</v>
      </c>
      <c r="I61" s="14" t="s">
        <v>247</v>
      </c>
      <c r="J61" s="14" t="s">
        <v>854</v>
      </c>
      <c r="K61" s="18">
        <v>978000</v>
      </c>
      <c r="L61" s="14" t="s">
        <v>855</v>
      </c>
      <c r="M61" s="14" t="s">
        <v>856</v>
      </c>
      <c r="N61" s="12">
        <v>1082000</v>
      </c>
      <c r="O61" s="12">
        <v>978000</v>
      </c>
      <c r="P61" s="17">
        <v>861000</v>
      </c>
      <c r="Q61" s="14" t="s">
        <v>737</v>
      </c>
      <c r="R61" s="12" t="s">
        <v>77</v>
      </c>
    </row>
    <row r="62" spans="1:18" ht="40.5">
      <c r="A62" s="1">
        <f t="shared" si="0"/>
        <v>60</v>
      </c>
      <c r="B62" s="12">
        <v>6</v>
      </c>
      <c r="C62" s="12">
        <v>2</v>
      </c>
      <c r="D62" s="12">
        <v>3</v>
      </c>
      <c r="E62" s="12">
        <v>19</v>
      </c>
      <c r="F62" s="12">
        <v>2</v>
      </c>
      <c r="G62" s="13">
        <v>2978</v>
      </c>
      <c r="H62" s="2" t="s">
        <v>32</v>
      </c>
      <c r="I62" s="14" t="s">
        <v>248</v>
      </c>
      <c r="J62" s="14" t="s">
        <v>857</v>
      </c>
      <c r="K62" s="18">
        <v>300000</v>
      </c>
      <c r="L62" s="14" t="s">
        <v>738</v>
      </c>
      <c r="M62" s="14" t="s">
        <v>249</v>
      </c>
      <c r="N62" s="12">
        <v>300000</v>
      </c>
      <c r="O62" s="12">
        <v>300000</v>
      </c>
      <c r="P62" s="17">
        <v>1200000</v>
      </c>
      <c r="Q62" s="14" t="s">
        <v>250</v>
      </c>
      <c r="R62" s="12" t="s">
        <v>77</v>
      </c>
    </row>
    <row r="63" spans="1:18" ht="232.5">
      <c r="A63" s="1">
        <f t="shared" si="0"/>
        <v>61</v>
      </c>
      <c r="B63" s="12">
        <v>6</v>
      </c>
      <c r="C63" s="12">
        <v>2</v>
      </c>
      <c r="D63" s="12">
        <v>4</v>
      </c>
      <c r="E63" s="12">
        <v>19</v>
      </c>
      <c r="F63" s="12">
        <v>3</v>
      </c>
      <c r="G63" s="13">
        <v>2920</v>
      </c>
      <c r="H63" s="2" t="s">
        <v>739</v>
      </c>
      <c r="I63" s="14" t="s">
        <v>740</v>
      </c>
      <c r="J63" s="14" t="s">
        <v>848</v>
      </c>
      <c r="K63" s="18">
        <v>1140000</v>
      </c>
      <c r="L63" s="14" t="s">
        <v>858</v>
      </c>
      <c r="M63" s="14" t="s">
        <v>741</v>
      </c>
      <c r="N63" s="12">
        <v>1140000</v>
      </c>
      <c r="O63" s="12">
        <v>1140000</v>
      </c>
      <c r="P63" s="17">
        <v>1140000</v>
      </c>
      <c r="Q63" s="14" t="s">
        <v>742</v>
      </c>
      <c r="R63" s="12" t="s">
        <v>77</v>
      </c>
    </row>
    <row r="64" spans="1:18" ht="82.5">
      <c r="A64" s="1">
        <f t="shared" si="0"/>
        <v>62</v>
      </c>
      <c r="B64" s="12">
        <v>6</v>
      </c>
      <c r="C64" s="12">
        <v>3</v>
      </c>
      <c r="D64" s="12">
        <v>2</v>
      </c>
      <c r="E64" s="12">
        <v>19</v>
      </c>
      <c r="F64" s="12">
        <v>2</v>
      </c>
      <c r="G64" s="13">
        <v>3010</v>
      </c>
      <c r="H64" s="2" t="s">
        <v>743</v>
      </c>
      <c r="I64" s="14" t="s">
        <v>251</v>
      </c>
      <c r="J64" s="14" t="s">
        <v>859</v>
      </c>
      <c r="K64" s="18" t="s">
        <v>744</v>
      </c>
      <c r="L64" s="14" t="s">
        <v>745</v>
      </c>
      <c r="M64" s="14" t="s">
        <v>746</v>
      </c>
      <c r="N64" s="12">
        <v>380000</v>
      </c>
      <c r="O64" s="12">
        <v>67928</v>
      </c>
      <c r="P64" s="17">
        <v>200000</v>
      </c>
      <c r="Q64" s="14" t="s">
        <v>252</v>
      </c>
      <c r="R64" s="12" t="s">
        <v>77</v>
      </c>
    </row>
    <row r="65" spans="1:18" ht="81">
      <c r="A65" s="1">
        <f t="shared" si="0"/>
        <v>63</v>
      </c>
      <c r="B65" s="12">
        <v>6</v>
      </c>
      <c r="C65" s="12">
        <v>3</v>
      </c>
      <c r="D65" s="12">
        <v>2</v>
      </c>
      <c r="E65" s="12">
        <v>19</v>
      </c>
      <c r="F65" s="12">
        <v>2</v>
      </c>
      <c r="G65" s="13">
        <v>3020</v>
      </c>
      <c r="H65" s="2" t="s">
        <v>747</v>
      </c>
      <c r="I65" s="14" t="s">
        <v>253</v>
      </c>
      <c r="J65" s="14" t="s">
        <v>860</v>
      </c>
      <c r="K65" s="18">
        <v>45000</v>
      </c>
      <c r="L65" s="14" t="s">
        <v>748</v>
      </c>
      <c r="M65" s="14" t="s">
        <v>254</v>
      </c>
      <c r="N65" s="12">
        <v>90000</v>
      </c>
      <c r="O65" s="12">
        <v>45000</v>
      </c>
      <c r="P65" s="17">
        <v>45000</v>
      </c>
      <c r="Q65" s="14" t="s">
        <v>255</v>
      </c>
      <c r="R65" s="12" t="s">
        <v>77</v>
      </c>
    </row>
    <row r="66" spans="1:18" ht="81">
      <c r="A66" s="1">
        <f t="shared" si="0"/>
        <v>64</v>
      </c>
      <c r="B66" s="12">
        <v>6</v>
      </c>
      <c r="C66" s="12">
        <v>3</v>
      </c>
      <c r="D66" s="12">
        <v>2</v>
      </c>
      <c r="E66" s="12">
        <v>19</v>
      </c>
      <c r="F66" s="12">
        <v>2</v>
      </c>
      <c r="G66" s="13">
        <v>3020</v>
      </c>
      <c r="H66" s="2" t="s">
        <v>749</v>
      </c>
      <c r="I66" s="14" t="s">
        <v>256</v>
      </c>
      <c r="J66" s="14" t="s">
        <v>861</v>
      </c>
      <c r="K66" s="18" t="s">
        <v>750</v>
      </c>
      <c r="L66" s="14" t="s">
        <v>748</v>
      </c>
      <c r="M66" s="14" t="s">
        <v>257</v>
      </c>
      <c r="N66" s="12">
        <v>360000</v>
      </c>
      <c r="O66" s="12">
        <v>360000</v>
      </c>
      <c r="P66" s="17">
        <v>360000</v>
      </c>
      <c r="Q66" s="14" t="s">
        <v>258</v>
      </c>
      <c r="R66" s="12" t="s">
        <v>77</v>
      </c>
    </row>
    <row r="67" spans="1:18" ht="54">
      <c r="A67" s="1">
        <f t="shared" si="0"/>
        <v>65</v>
      </c>
      <c r="B67" s="12">
        <v>6</v>
      </c>
      <c r="C67" s="12">
        <v>3</v>
      </c>
      <c r="D67" s="12">
        <v>2</v>
      </c>
      <c r="E67" s="12">
        <v>19</v>
      </c>
      <c r="F67" s="12">
        <v>2</v>
      </c>
      <c r="G67" s="13">
        <v>3020</v>
      </c>
      <c r="H67" s="2" t="s">
        <v>751</v>
      </c>
      <c r="I67" s="14" t="s">
        <v>259</v>
      </c>
      <c r="J67" s="14" t="s">
        <v>862</v>
      </c>
      <c r="K67" s="18" t="s">
        <v>752</v>
      </c>
      <c r="L67" s="14" t="s">
        <v>753</v>
      </c>
      <c r="M67" s="14" t="s">
        <v>260</v>
      </c>
      <c r="N67" s="12">
        <v>360000</v>
      </c>
      <c r="O67" s="12">
        <v>360000</v>
      </c>
      <c r="P67" s="17">
        <v>360000</v>
      </c>
      <c r="Q67" s="14" t="s">
        <v>261</v>
      </c>
      <c r="R67" s="12" t="s">
        <v>77</v>
      </c>
    </row>
    <row r="68" spans="1:18" ht="67.5">
      <c r="A68" s="1">
        <f t="shared" ref="A68:A131" si="1">SUM(ROW(),-2)</f>
        <v>66</v>
      </c>
      <c r="B68" s="12">
        <v>6</v>
      </c>
      <c r="C68" s="12">
        <v>3</v>
      </c>
      <c r="D68" s="12">
        <v>2</v>
      </c>
      <c r="E68" s="12">
        <v>19</v>
      </c>
      <c r="F68" s="12">
        <v>2</v>
      </c>
      <c r="G68" s="13">
        <v>3020</v>
      </c>
      <c r="H68" s="2" t="s">
        <v>754</v>
      </c>
      <c r="I68" s="14" t="s">
        <v>863</v>
      </c>
      <c r="J68" s="14" t="s">
        <v>864</v>
      </c>
      <c r="K68" s="18">
        <v>225000</v>
      </c>
      <c r="L68" s="14" t="s">
        <v>748</v>
      </c>
      <c r="M68" s="14" t="s">
        <v>257</v>
      </c>
      <c r="N68" s="12">
        <v>225000</v>
      </c>
      <c r="O68" s="12">
        <v>225000</v>
      </c>
      <c r="P68" s="17">
        <v>225000</v>
      </c>
      <c r="Q68" s="14" t="s">
        <v>262</v>
      </c>
      <c r="R68" s="12" t="s">
        <v>77</v>
      </c>
    </row>
    <row r="69" spans="1:18" ht="54">
      <c r="A69" s="1">
        <f t="shared" si="1"/>
        <v>67</v>
      </c>
      <c r="B69" s="12">
        <v>6</v>
      </c>
      <c r="C69" s="12">
        <v>3</v>
      </c>
      <c r="D69" s="12">
        <v>2</v>
      </c>
      <c r="E69" s="12">
        <v>19</v>
      </c>
      <c r="F69" s="12">
        <v>2</v>
      </c>
      <c r="G69" s="13">
        <v>3020</v>
      </c>
      <c r="H69" s="2" t="s">
        <v>755</v>
      </c>
      <c r="I69" s="14" t="s">
        <v>263</v>
      </c>
      <c r="J69" s="14" t="s">
        <v>865</v>
      </c>
      <c r="K69" s="18">
        <v>3492000</v>
      </c>
      <c r="L69" s="14" t="s">
        <v>756</v>
      </c>
      <c r="M69" s="14" t="s">
        <v>264</v>
      </c>
      <c r="N69" s="12">
        <v>4200000</v>
      </c>
      <c r="O69" s="12">
        <v>3492000</v>
      </c>
      <c r="P69" s="17">
        <v>4200000</v>
      </c>
      <c r="Q69" s="14" t="s">
        <v>265</v>
      </c>
      <c r="R69" s="12" t="s">
        <v>77</v>
      </c>
    </row>
    <row r="70" spans="1:18" ht="81">
      <c r="A70" s="1">
        <f t="shared" si="1"/>
        <v>68</v>
      </c>
      <c r="B70" s="12">
        <v>6</v>
      </c>
      <c r="C70" s="12">
        <v>3</v>
      </c>
      <c r="D70" s="12">
        <v>2</v>
      </c>
      <c r="E70" s="12">
        <v>19</v>
      </c>
      <c r="F70" s="12">
        <v>2</v>
      </c>
      <c r="G70" s="13">
        <v>3020</v>
      </c>
      <c r="H70" s="2" t="s">
        <v>757</v>
      </c>
      <c r="I70" s="14" t="s">
        <v>266</v>
      </c>
      <c r="J70" s="14" t="s">
        <v>868</v>
      </c>
      <c r="K70" s="18">
        <v>2300000</v>
      </c>
      <c r="L70" s="14" t="s">
        <v>866</v>
      </c>
      <c r="M70" s="14" t="s">
        <v>758</v>
      </c>
      <c r="N70" s="12">
        <v>2300000</v>
      </c>
      <c r="O70" s="12">
        <v>2300000</v>
      </c>
      <c r="P70" s="17">
        <v>2300000</v>
      </c>
      <c r="Q70" s="14" t="s">
        <v>267</v>
      </c>
      <c r="R70" s="12" t="s">
        <v>77</v>
      </c>
    </row>
    <row r="71" spans="1:18" ht="40.5">
      <c r="A71" s="1">
        <f t="shared" si="1"/>
        <v>69</v>
      </c>
      <c r="B71" s="12">
        <v>6</v>
      </c>
      <c r="C71" s="12">
        <v>3</v>
      </c>
      <c r="D71" s="12">
        <v>2</v>
      </c>
      <c r="E71" s="12">
        <v>19</v>
      </c>
      <c r="F71" s="12">
        <v>2</v>
      </c>
      <c r="G71" s="13">
        <v>3030</v>
      </c>
      <c r="H71" s="2" t="s">
        <v>759</v>
      </c>
      <c r="I71" s="14" t="s">
        <v>268</v>
      </c>
      <c r="J71" s="14" t="s">
        <v>865</v>
      </c>
      <c r="K71" s="18">
        <v>3272000</v>
      </c>
      <c r="L71" s="14" t="s">
        <v>867</v>
      </c>
      <c r="M71" s="14" t="s">
        <v>269</v>
      </c>
      <c r="N71" s="12">
        <v>3480000</v>
      </c>
      <c r="O71" s="12">
        <v>3272000</v>
      </c>
      <c r="P71" s="17">
        <v>0</v>
      </c>
      <c r="Q71" s="14" t="s">
        <v>270</v>
      </c>
      <c r="R71" s="12" t="s">
        <v>77</v>
      </c>
    </row>
    <row r="72" spans="1:18" ht="54">
      <c r="A72" s="1">
        <f t="shared" si="1"/>
        <v>70</v>
      </c>
      <c r="B72" s="12">
        <v>6</v>
      </c>
      <c r="C72" s="12">
        <v>3</v>
      </c>
      <c r="D72" s="12">
        <v>2</v>
      </c>
      <c r="E72" s="12">
        <v>19</v>
      </c>
      <c r="F72" s="12">
        <v>2</v>
      </c>
      <c r="G72" s="13">
        <v>3030</v>
      </c>
      <c r="H72" s="2" t="s">
        <v>760</v>
      </c>
      <c r="I72" s="14" t="s">
        <v>271</v>
      </c>
      <c r="J72" s="14" t="s">
        <v>869</v>
      </c>
      <c r="K72" s="18" t="s">
        <v>761</v>
      </c>
      <c r="L72" s="14" t="s">
        <v>762</v>
      </c>
      <c r="M72" s="14" t="s">
        <v>272</v>
      </c>
      <c r="N72" s="12">
        <v>320000</v>
      </c>
      <c r="O72" s="12">
        <v>272000</v>
      </c>
      <c r="P72" s="17">
        <v>320000</v>
      </c>
      <c r="Q72" s="14" t="s">
        <v>273</v>
      </c>
      <c r="R72" s="12" t="s">
        <v>77</v>
      </c>
    </row>
    <row r="73" spans="1:18" ht="81">
      <c r="A73" s="1">
        <f t="shared" si="1"/>
        <v>71</v>
      </c>
      <c r="B73" s="12">
        <v>4</v>
      </c>
      <c r="C73" s="12">
        <v>1</v>
      </c>
      <c r="D73" s="12">
        <v>9</v>
      </c>
      <c r="E73" s="12">
        <v>19</v>
      </c>
      <c r="F73" s="12">
        <v>2</v>
      </c>
      <c r="G73" s="13">
        <v>5482</v>
      </c>
      <c r="H73" s="2" t="s">
        <v>33</v>
      </c>
      <c r="I73" s="14" t="s">
        <v>274</v>
      </c>
      <c r="J73" s="14" t="s">
        <v>548</v>
      </c>
      <c r="K73" s="15">
        <v>12239000</v>
      </c>
      <c r="L73" s="14" t="s">
        <v>275</v>
      </c>
      <c r="M73" s="14" t="s">
        <v>276</v>
      </c>
      <c r="N73" s="12">
        <v>12438000</v>
      </c>
      <c r="O73" s="12">
        <v>12239000</v>
      </c>
      <c r="P73" s="16">
        <v>17671000</v>
      </c>
      <c r="Q73" s="14" t="s">
        <v>277</v>
      </c>
      <c r="R73" s="12" t="s">
        <v>78</v>
      </c>
    </row>
    <row r="74" spans="1:18" ht="124.5">
      <c r="A74" s="1">
        <f t="shared" si="1"/>
        <v>72</v>
      </c>
      <c r="B74" s="12">
        <v>8</v>
      </c>
      <c r="C74" s="12">
        <v>5</v>
      </c>
      <c r="D74" s="12">
        <v>1</v>
      </c>
      <c r="E74" s="12">
        <v>19</v>
      </c>
      <c r="F74" s="12">
        <v>2</v>
      </c>
      <c r="G74" s="13">
        <v>3725</v>
      </c>
      <c r="H74" s="2" t="s">
        <v>127</v>
      </c>
      <c r="I74" s="14" t="s">
        <v>278</v>
      </c>
      <c r="J74" s="14" t="s">
        <v>549</v>
      </c>
      <c r="K74" s="15">
        <v>0</v>
      </c>
      <c r="L74" s="14" t="s">
        <v>279</v>
      </c>
      <c r="M74" s="14" t="s">
        <v>870</v>
      </c>
      <c r="N74" s="12">
        <v>0</v>
      </c>
      <c r="O74" s="12">
        <v>0</v>
      </c>
      <c r="P74" s="1">
        <v>0</v>
      </c>
      <c r="Q74" s="14" t="s">
        <v>800</v>
      </c>
      <c r="R74" s="12" t="s">
        <v>78</v>
      </c>
    </row>
    <row r="75" spans="1:18" ht="40.5">
      <c r="A75" s="1">
        <f t="shared" si="1"/>
        <v>73</v>
      </c>
      <c r="B75" s="12">
        <v>8</v>
      </c>
      <c r="C75" s="12">
        <v>5</v>
      </c>
      <c r="D75" s="12">
        <v>1</v>
      </c>
      <c r="E75" s="12">
        <v>19</v>
      </c>
      <c r="F75" s="12">
        <v>2</v>
      </c>
      <c r="G75" s="13">
        <v>3725</v>
      </c>
      <c r="H75" s="2" t="s">
        <v>128</v>
      </c>
      <c r="I75" s="14" t="s">
        <v>280</v>
      </c>
      <c r="J75" s="14" t="s">
        <v>550</v>
      </c>
      <c r="K75" s="15">
        <v>0</v>
      </c>
      <c r="L75" s="14" t="s">
        <v>281</v>
      </c>
      <c r="M75" s="14" t="s">
        <v>282</v>
      </c>
      <c r="N75" s="12">
        <v>50000</v>
      </c>
      <c r="O75" s="12">
        <v>0</v>
      </c>
      <c r="P75" s="1">
        <v>50000</v>
      </c>
      <c r="Q75" s="14" t="s">
        <v>283</v>
      </c>
      <c r="R75" s="12" t="s">
        <v>78</v>
      </c>
    </row>
    <row r="76" spans="1:18" ht="216">
      <c r="A76" s="1">
        <f t="shared" si="1"/>
        <v>74</v>
      </c>
      <c r="B76" s="12">
        <v>8</v>
      </c>
      <c r="C76" s="12">
        <v>5</v>
      </c>
      <c r="D76" s="12">
        <v>2</v>
      </c>
      <c r="E76" s="12">
        <v>19</v>
      </c>
      <c r="F76" s="12">
        <v>2</v>
      </c>
      <c r="G76" s="13">
        <v>3750</v>
      </c>
      <c r="H76" s="2" t="s">
        <v>551</v>
      </c>
      <c r="I76" s="14" t="s">
        <v>552</v>
      </c>
      <c r="J76" s="14" t="s">
        <v>553</v>
      </c>
      <c r="K76" s="15">
        <v>308000</v>
      </c>
      <c r="L76" s="14" t="s">
        <v>554</v>
      </c>
      <c r="M76" s="14" t="s">
        <v>555</v>
      </c>
      <c r="N76" s="12">
        <v>308000</v>
      </c>
      <c r="O76" s="12">
        <v>308000</v>
      </c>
      <c r="P76" s="21">
        <v>154000</v>
      </c>
      <c r="Q76" s="14" t="s">
        <v>556</v>
      </c>
      <c r="R76" s="12" t="s">
        <v>78</v>
      </c>
    </row>
    <row r="77" spans="1:18" ht="121.5">
      <c r="A77" s="1">
        <f t="shared" si="1"/>
        <v>75</v>
      </c>
      <c r="B77" s="12">
        <v>8</v>
      </c>
      <c r="C77" s="12">
        <v>7</v>
      </c>
      <c r="D77" s="12">
        <v>1</v>
      </c>
      <c r="E77" s="12">
        <v>19</v>
      </c>
      <c r="F77" s="12">
        <v>2</v>
      </c>
      <c r="G77" s="13">
        <v>3830</v>
      </c>
      <c r="H77" s="2" t="s">
        <v>34</v>
      </c>
      <c r="I77" s="14" t="s">
        <v>284</v>
      </c>
      <c r="J77" s="14" t="s">
        <v>557</v>
      </c>
      <c r="K77" s="15">
        <v>1140000</v>
      </c>
      <c r="L77" s="14" t="s">
        <v>558</v>
      </c>
      <c r="M77" s="14" t="s">
        <v>871</v>
      </c>
      <c r="N77" s="12">
        <v>2280000</v>
      </c>
      <c r="O77" s="12">
        <v>1140000</v>
      </c>
      <c r="P77" s="17">
        <v>5350000</v>
      </c>
      <c r="Q77" s="14" t="s">
        <v>285</v>
      </c>
      <c r="R77" s="12" t="s">
        <v>78</v>
      </c>
    </row>
    <row r="78" spans="1:18" ht="27">
      <c r="A78" s="1">
        <f t="shared" si="1"/>
        <v>76</v>
      </c>
      <c r="B78" s="12">
        <v>8</v>
      </c>
      <c r="C78" s="12">
        <v>7</v>
      </c>
      <c r="D78" s="12">
        <v>1</v>
      </c>
      <c r="E78" s="12">
        <v>19</v>
      </c>
      <c r="F78" s="12">
        <v>2</v>
      </c>
      <c r="G78" s="13">
        <v>3830</v>
      </c>
      <c r="H78" s="2" t="s">
        <v>35</v>
      </c>
      <c r="I78" s="14" t="s">
        <v>284</v>
      </c>
      <c r="J78" s="14" t="s">
        <v>559</v>
      </c>
      <c r="K78" s="15">
        <v>40000</v>
      </c>
      <c r="L78" s="14" t="s">
        <v>872</v>
      </c>
      <c r="M78" s="14" t="s">
        <v>873</v>
      </c>
      <c r="N78" s="12">
        <v>80000</v>
      </c>
      <c r="O78" s="12">
        <v>40000</v>
      </c>
      <c r="P78" s="17">
        <v>200000</v>
      </c>
      <c r="Q78" s="14" t="s">
        <v>286</v>
      </c>
      <c r="R78" s="12" t="s">
        <v>78</v>
      </c>
    </row>
    <row r="79" spans="1:18" ht="67.5">
      <c r="A79" s="1">
        <f t="shared" si="1"/>
        <v>77</v>
      </c>
      <c r="B79" s="12">
        <v>8</v>
      </c>
      <c r="C79" s="12">
        <v>7</v>
      </c>
      <c r="D79" s="12">
        <v>1</v>
      </c>
      <c r="E79" s="12">
        <v>19</v>
      </c>
      <c r="F79" s="12">
        <v>2</v>
      </c>
      <c r="G79" s="13">
        <v>3830</v>
      </c>
      <c r="H79" s="2" t="s">
        <v>36</v>
      </c>
      <c r="I79" s="14" t="s">
        <v>287</v>
      </c>
      <c r="J79" s="14" t="s">
        <v>560</v>
      </c>
      <c r="K79" s="15">
        <v>7803000</v>
      </c>
      <c r="L79" s="14" t="s">
        <v>288</v>
      </c>
      <c r="M79" s="14" t="s">
        <v>289</v>
      </c>
      <c r="N79" s="12">
        <v>8000000</v>
      </c>
      <c r="O79" s="12">
        <v>7803000</v>
      </c>
      <c r="P79" s="17">
        <v>8000000</v>
      </c>
      <c r="Q79" s="14" t="s">
        <v>290</v>
      </c>
      <c r="R79" s="12" t="s">
        <v>78</v>
      </c>
    </row>
    <row r="80" spans="1:18" ht="54">
      <c r="A80" s="1">
        <f t="shared" si="1"/>
        <v>78</v>
      </c>
      <c r="B80" s="12">
        <v>8</v>
      </c>
      <c r="C80" s="12">
        <v>7</v>
      </c>
      <c r="D80" s="12">
        <v>1</v>
      </c>
      <c r="E80" s="12">
        <v>19</v>
      </c>
      <c r="F80" s="12">
        <v>2</v>
      </c>
      <c r="G80" s="13">
        <v>3830</v>
      </c>
      <c r="H80" s="2" t="s">
        <v>37</v>
      </c>
      <c r="I80" s="14" t="s">
        <v>561</v>
      </c>
      <c r="J80" s="14" t="s">
        <v>562</v>
      </c>
      <c r="K80" s="15">
        <v>319000</v>
      </c>
      <c r="L80" s="14" t="s">
        <v>563</v>
      </c>
      <c r="M80" s="14" t="s">
        <v>564</v>
      </c>
      <c r="N80" s="12">
        <v>519000</v>
      </c>
      <c r="O80" s="12">
        <v>319000</v>
      </c>
      <c r="P80" s="17">
        <v>5000000</v>
      </c>
      <c r="Q80" s="14" t="s">
        <v>565</v>
      </c>
      <c r="R80" s="12" t="s">
        <v>78</v>
      </c>
    </row>
    <row r="81" spans="1:18" ht="67.5">
      <c r="A81" s="1">
        <f t="shared" si="1"/>
        <v>79</v>
      </c>
      <c r="B81" s="12">
        <v>6</v>
      </c>
      <c r="C81" s="12">
        <v>1</v>
      </c>
      <c r="D81" s="12">
        <v>3</v>
      </c>
      <c r="E81" s="12">
        <v>19</v>
      </c>
      <c r="F81" s="12">
        <v>2</v>
      </c>
      <c r="G81" s="13">
        <v>2450</v>
      </c>
      <c r="H81" s="2" t="s">
        <v>667</v>
      </c>
      <c r="I81" s="14" t="s">
        <v>801</v>
      </c>
      <c r="J81" s="14" t="s">
        <v>668</v>
      </c>
      <c r="K81" s="15">
        <v>901080</v>
      </c>
      <c r="L81" s="14" t="s">
        <v>802</v>
      </c>
      <c r="M81" s="14" t="s">
        <v>272</v>
      </c>
      <c r="N81" s="12">
        <v>952000</v>
      </c>
      <c r="O81" s="12">
        <v>901080</v>
      </c>
      <c r="P81" s="17">
        <v>952000</v>
      </c>
      <c r="Q81" s="14" t="s">
        <v>273</v>
      </c>
      <c r="R81" s="12" t="s">
        <v>79</v>
      </c>
    </row>
    <row r="82" spans="1:18" ht="54">
      <c r="A82" s="1">
        <f t="shared" si="1"/>
        <v>80</v>
      </c>
      <c r="B82" s="12">
        <v>6</v>
      </c>
      <c r="C82" s="12">
        <v>1</v>
      </c>
      <c r="D82" s="12">
        <v>3</v>
      </c>
      <c r="E82" s="12">
        <v>19</v>
      </c>
      <c r="F82" s="12">
        <v>2</v>
      </c>
      <c r="G82" s="13">
        <v>2450</v>
      </c>
      <c r="H82" s="2" t="s">
        <v>669</v>
      </c>
      <c r="I82" s="14" t="s">
        <v>670</v>
      </c>
      <c r="J82" s="14" t="s">
        <v>875</v>
      </c>
      <c r="K82" s="15">
        <v>120000</v>
      </c>
      <c r="L82" s="14" t="s">
        <v>671</v>
      </c>
      <c r="M82" s="14" t="s">
        <v>672</v>
      </c>
      <c r="N82" s="12">
        <v>120000</v>
      </c>
      <c r="O82" s="12">
        <v>120000</v>
      </c>
      <c r="P82" s="21">
        <v>120000</v>
      </c>
      <c r="Q82" s="14" t="s">
        <v>673</v>
      </c>
      <c r="R82" s="12" t="s">
        <v>79</v>
      </c>
    </row>
    <row r="83" spans="1:18" ht="67.5">
      <c r="A83" s="1">
        <f t="shared" si="1"/>
        <v>81</v>
      </c>
      <c r="B83" s="12">
        <v>6</v>
      </c>
      <c r="C83" s="12">
        <v>1</v>
      </c>
      <c r="D83" s="12">
        <v>3</v>
      </c>
      <c r="E83" s="12">
        <v>19</v>
      </c>
      <c r="F83" s="12">
        <v>2</v>
      </c>
      <c r="G83" s="13">
        <v>2451</v>
      </c>
      <c r="H83" s="14" t="s">
        <v>129</v>
      </c>
      <c r="I83" s="14" t="s">
        <v>291</v>
      </c>
      <c r="J83" s="14" t="s">
        <v>674</v>
      </c>
      <c r="K83" s="18" t="s">
        <v>675</v>
      </c>
      <c r="L83" s="14" t="s">
        <v>292</v>
      </c>
      <c r="M83" s="14" t="s">
        <v>293</v>
      </c>
      <c r="N83" s="12">
        <v>217000</v>
      </c>
      <c r="O83" s="12">
        <v>101079</v>
      </c>
      <c r="P83" s="17">
        <v>174000</v>
      </c>
      <c r="Q83" s="14" t="s">
        <v>294</v>
      </c>
      <c r="R83" s="12" t="s">
        <v>79</v>
      </c>
    </row>
    <row r="84" spans="1:18" ht="108">
      <c r="A84" s="1">
        <f t="shared" si="1"/>
        <v>82</v>
      </c>
      <c r="B84" s="12">
        <v>6</v>
      </c>
      <c r="C84" s="12">
        <v>1</v>
      </c>
      <c r="D84" s="12">
        <v>3</v>
      </c>
      <c r="E84" s="12">
        <v>19</v>
      </c>
      <c r="F84" s="12">
        <v>2</v>
      </c>
      <c r="G84" s="13">
        <v>2452</v>
      </c>
      <c r="H84" s="2" t="s">
        <v>676</v>
      </c>
      <c r="I84" s="14" t="s">
        <v>295</v>
      </c>
      <c r="J84" s="14" t="s">
        <v>668</v>
      </c>
      <c r="K84" s="15">
        <v>3868346</v>
      </c>
      <c r="L84" s="14" t="s">
        <v>296</v>
      </c>
      <c r="M84" s="14" t="s">
        <v>297</v>
      </c>
      <c r="N84" s="12">
        <v>5028000</v>
      </c>
      <c r="O84" s="12">
        <v>3868346</v>
      </c>
      <c r="P84" s="17">
        <v>4525000</v>
      </c>
      <c r="Q84" s="14" t="s">
        <v>298</v>
      </c>
      <c r="R84" s="12" t="s">
        <v>79</v>
      </c>
    </row>
    <row r="85" spans="1:18" ht="54">
      <c r="A85" s="1">
        <f t="shared" si="1"/>
        <v>83</v>
      </c>
      <c r="B85" s="12">
        <v>6</v>
      </c>
      <c r="C85" s="12">
        <v>1</v>
      </c>
      <c r="D85" s="12">
        <v>3</v>
      </c>
      <c r="E85" s="12">
        <v>19</v>
      </c>
      <c r="F85" s="12">
        <v>3</v>
      </c>
      <c r="G85" s="13">
        <v>2453</v>
      </c>
      <c r="H85" s="14" t="s">
        <v>130</v>
      </c>
      <c r="I85" s="14" t="s">
        <v>299</v>
      </c>
      <c r="J85" s="14" t="s">
        <v>677</v>
      </c>
      <c r="K85" s="15">
        <v>1128000</v>
      </c>
      <c r="L85" s="14" t="s">
        <v>300</v>
      </c>
      <c r="M85" s="14" t="s">
        <v>301</v>
      </c>
      <c r="N85" s="12">
        <v>1206000</v>
      </c>
      <c r="O85" s="12">
        <v>1128000</v>
      </c>
      <c r="P85" s="21">
        <v>1331200</v>
      </c>
      <c r="Q85" s="14" t="s">
        <v>302</v>
      </c>
      <c r="R85" s="12" t="s">
        <v>79</v>
      </c>
    </row>
    <row r="86" spans="1:18" ht="27">
      <c r="A86" s="1">
        <f t="shared" si="1"/>
        <v>84</v>
      </c>
      <c r="B86" s="12">
        <v>6</v>
      </c>
      <c r="C86" s="12">
        <v>1</v>
      </c>
      <c r="D86" s="12">
        <v>3</v>
      </c>
      <c r="E86" s="12">
        <v>19</v>
      </c>
      <c r="F86" s="12">
        <v>2</v>
      </c>
      <c r="G86" s="13">
        <v>2456</v>
      </c>
      <c r="H86" s="14" t="s">
        <v>131</v>
      </c>
      <c r="I86" s="14" t="s">
        <v>303</v>
      </c>
      <c r="J86" s="14" t="s">
        <v>876</v>
      </c>
      <c r="K86" s="15">
        <v>17625000</v>
      </c>
      <c r="L86" s="14" t="s">
        <v>304</v>
      </c>
      <c r="M86" s="14" t="s">
        <v>305</v>
      </c>
      <c r="N86" s="12">
        <v>17625000</v>
      </c>
      <c r="O86" s="12">
        <v>17625000</v>
      </c>
      <c r="P86" s="17">
        <v>27750000</v>
      </c>
      <c r="Q86" s="14" t="s">
        <v>306</v>
      </c>
      <c r="R86" s="12" t="s">
        <v>79</v>
      </c>
    </row>
    <row r="87" spans="1:18" ht="135">
      <c r="A87" s="1">
        <f t="shared" si="1"/>
        <v>85</v>
      </c>
      <c r="B87" s="12">
        <v>6</v>
      </c>
      <c r="C87" s="12">
        <v>1</v>
      </c>
      <c r="D87" s="12">
        <v>3</v>
      </c>
      <c r="E87" s="12">
        <v>19</v>
      </c>
      <c r="F87" s="12">
        <v>2</v>
      </c>
      <c r="G87" s="13">
        <v>2459</v>
      </c>
      <c r="H87" s="2" t="s">
        <v>38</v>
      </c>
      <c r="I87" s="14" t="s">
        <v>307</v>
      </c>
      <c r="J87" s="14" t="s">
        <v>877</v>
      </c>
      <c r="K87" s="15">
        <v>1576000</v>
      </c>
      <c r="L87" s="14" t="s">
        <v>308</v>
      </c>
      <c r="M87" s="14" t="s">
        <v>309</v>
      </c>
      <c r="N87" s="12">
        <v>2940000</v>
      </c>
      <c r="O87" s="12">
        <v>1576000</v>
      </c>
      <c r="P87" s="21">
        <v>5348566</v>
      </c>
      <c r="Q87" s="14" t="s">
        <v>310</v>
      </c>
      <c r="R87" s="12" t="s">
        <v>79</v>
      </c>
    </row>
    <row r="88" spans="1:18" ht="54">
      <c r="A88" s="1">
        <f t="shared" si="1"/>
        <v>86</v>
      </c>
      <c r="B88" s="12">
        <v>6</v>
      </c>
      <c r="C88" s="12">
        <v>1</v>
      </c>
      <c r="D88" s="12">
        <v>3</v>
      </c>
      <c r="E88" s="12">
        <v>19</v>
      </c>
      <c r="F88" s="12">
        <v>2</v>
      </c>
      <c r="G88" s="13">
        <v>2460</v>
      </c>
      <c r="H88" s="14" t="s">
        <v>678</v>
      </c>
      <c r="I88" s="14" t="s">
        <v>311</v>
      </c>
      <c r="J88" s="14" t="s">
        <v>679</v>
      </c>
      <c r="K88" s="15">
        <v>200000</v>
      </c>
      <c r="L88" s="14" t="s">
        <v>312</v>
      </c>
      <c r="M88" s="14" t="s">
        <v>313</v>
      </c>
      <c r="N88" s="17">
        <v>200000</v>
      </c>
      <c r="O88" s="17">
        <v>200000</v>
      </c>
      <c r="P88" s="17">
        <v>200000</v>
      </c>
      <c r="Q88" s="14" t="s">
        <v>314</v>
      </c>
      <c r="R88" s="12" t="s">
        <v>79</v>
      </c>
    </row>
    <row r="89" spans="1:18" ht="40.5">
      <c r="A89" s="1">
        <f t="shared" si="1"/>
        <v>87</v>
      </c>
      <c r="B89" s="12">
        <v>6</v>
      </c>
      <c r="C89" s="12">
        <v>1</v>
      </c>
      <c r="D89" s="12">
        <v>3</v>
      </c>
      <c r="E89" s="12">
        <v>19</v>
      </c>
      <c r="F89" s="12">
        <v>2</v>
      </c>
      <c r="G89" s="13">
        <v>2460</v>
      </c>
      <c r="H89" s="14" t="s">
        <v>680</v>
      </c>
      <c r="I89" s="14" t="s">
        <v>315</v>
      </c>
      <c r="J89" s="14" t="s">
        <v>681</v>
      </c>
      <c r="K89" s="15">
        <v>160000</v>
      </c>
      <c r="L89" s="14" t="s">
        <v>316</v>
      </c>
      <c r="M89" s="14" t="s">
        <v>317</v>
      </c>
      <c r="N89" s="17">
        <v>160000</v>
      </c>
      <c r="O89" s="17">
        <v>160000</v>
      </c>
      <c r="P89" s="17">
        <v>160000</v>
      </c>
      <c r="Q89" s="14" t="s">
        <v>318</v>
      </c>
      <c r="R89" s="12" t="s">
        <v>79</v>
      </c>
    </row>
    <row r="90" spans="1:18" ht="54">
      <c r="A90" s="1">
        <f t="shared" si="1"/>
        <v>88</v>
      </c>
      <c r="B90" s="12">
        <v>6</v>
      </c>
      <c r="C90" s="12">
        <v>1</v>
      </c>
      <c r="D90" s="12">
        <v>3</v>
      </c>
      <c r="E90" s="12">
        <v>19</v>
      </c>
      <c r="F90" s="12">
        <v>2</v>
      </c>
      <c r="G90" s="13">
        <v>2460</v>
      </c>
      <c r="H90" s="14" t="s">
        <v>682</v>
      </c>
      <c r="I90" s="14" t="s">
        <v>319</v>
      </c>
      <c r="J90" s="14" t="s">
        <v>878</v>
      </c>
      <c r="K90" s="15">
        <v>240000</v>
      </c>
      <c r="L90" s="14" t="s">
        <v>320</v>
      </c>
      <c r="M90" s="14" t="s">
        <v>321</v>
      </c>
      <c r="N90" s="12">
        <v>240000</v>
      </c>
      <c r="O90" s="12">
        <v>240000</v>
      </c>
      <c r="P90" s="21">
        <v>240000</v>
      </c>
      <c r="Q90" s="14" t="s">
        <v>322</v>
      </c>
      <c r="R90" s="12" t="s">
        <v>79</v>
      </c>
    </row>
    <row r="91" spans="1:18" ht="40.5">
      <c r="A91" s="1">
        <f t="shared" si="1"/>
        <v>89</v>
      </c>
      <c r="B91" s="12">
        <v>6</v>
      </c>
      <c r="C91" s="12">
        <v>1</v>
      </c>
      <c r="D91" s="12">
        <v>3</v>
      </c>
      <c r="E91" s="12">
        <v>19</v>
      </c>
      <c r="F91" s="12">
        <v>2</v>
      </c>
      <c r="G91" s="13">
        <v>2460</v>
      </c>
      <c r="H91" s="14" t="s">
        <v>132</v>
      </c>
      <c r="I91" s="14" t="s">
        <v>323</v>
      </c>
      <c r="J91" s="14" t="s">
        <v>683</v>
      </c>
      <c r="K91" s="15">
        <v>900000</v>
      </c>
      <c r="L91" s="14" t="s">
        <v>320</v>
      </c>
      <c r="M91" s="14" t="s">
        <v>324</v>
      </c>
      <c r="N91" s="12">
        <v>900000</v>
      </c>
      <c r="O91" s="12">
        <v>900000</v>
      </c>
      <c r="P91" s="17">
        <v>900000</v>
      </c>
      <c r="Q91" s="14" t="s">
        <v>325</v>
      </c>
      <c r="R91" s="12" t="s">
        <v>79</v>
      </c>
    </row>
    <row r="92" spans="1:18" ht="27">
      <c r="A92" s="1">
        <f t="shared" si="1"/>
        <v>90</v>
      </c>
      <c r="B92" s="12">
        <v>6</v>
      </c>
      <c r="C92" s="12">
        <v>1</v>
      </c>
      <c r="D92" s="12">
        <v>3</v>
      </c>
      <c r="E92" s="12">
        <v>19</v>
      </c>
      <c r="F92" s="12">
        <v>2</v>
      </c>
      <c r="G92" s="13">
        <v>2460</v>
      </c>
      <c r="H92" s="14" t="s">
        <v>133</v>
      </c>
      <c r="I92" s="14" t="s">
        <v>326</v>
      </c>
      <c r="J92" s="14" t="s">
        <v>684</v>
      </c>
      <c r="K92" s="15">
        <v>511000</v>
      </c>
      <c r="L92" s="14" t="s">
        <v>327</v>
      </c>
      <c r="M92" s="14" t="s">
        <v>328</v>
      </c>
      <c r="N92" s="12">
        <v>511000</v>
      </c>
      <c r="O92" s="12">
        <v>511000</v>
      </c>
      <c r="P92" s="17">
        <v>511000</v>
      </c>
      <c r="Q92" s="14" t="s">
        <v>329</v>
      </c>
      <c r="R92" s="12" t="s">
        <v>79</v>
      </c>
    </row>
    <row r="93" spans="1:18" ht="54">
      <c r="A93" s="1">
        <f t="shared" si="1"/>
        <v>91</v>
      </c>
      <c r="B93" s="12">
        <v>6</v>
      </c>
      <c r="C93" s="12">
        <v>1</v>
      </c>
      <c r="D93" s="12">
        <v>3</v>
      </c>
      <c r="E93" s="12">
        <v>19</v>
      </c>
      <c r="F93" s="12">
        <v>2</v>
      </c>
      <c r="G93" s="13">
        <v>2470</v>
      </c>
      <c r="H93" s="14" t="s">
        <v>134</v>
      </c>
      <c r="I93" s="14" t="s">
        <v>330</v>
      </c>
      <c r="J93" s="14" t="s">
        <v>685</v>
      </c>
      <c r="K93" s="15">
        <v>320000</v>
      </c>
      <c r="L93" s="14" t="s">
        <v>320</v>
      </c>
      <c r="M93" s="14" t="s">
        <v>331</v>
      </c>
      <c r="N93" s="12">
        <v>320000</v>
      </c>
      <c r="O93" s="12">
        <v>320000</v>
      </c>
      <c r="P93" s="17">
        <v>320000</v>
      </c>
      <c r="Q93" s="14" t="s">
        <v>332</v>
      </c>
      <c r="R93" s="12" t="s">
        <v>79</v>
      </c>
    </row>
    <row r="94" spans="1:18" ht="54">
      <c r="A94" s="1">
        <f t="shared" si="1"/>
        <v>92</v>
      </c>
      <c r="B94" s="12">
        <v>6</v>
      </c>
      <c r="C94" s="12">
        <v>1</v>
      </c>
      <c r="D94" s="12">
        <v>3</v>
      </c>
      <c r="E94" s="12">
        <v>19</v>
      </c>
      <c r="F94" s="12">
        <v>2</v>
      </c>
      <c r="G94" s="13">
        <v>2470</v>
      </c>
      <c r="H94" s="14" t="s">
        <v>135</v>
      </c>
      <c r="I94" s="14" t="s">
        <v>333</v>
      </c>
      <c r="J94" s="14" t="s">
        <v>686</v>
      </c>
      <c r="K94" s="12">
        <v>300000</v>
      </c>
      <c r="L94" s="14" t="s">
        <v>320</v>
      </c>
      <c r="M94" s="14" t="s">
        <v>334</v>
      </c>
      <c r="N94" s="12">
        <v>300000</v>
      </c>
      <c r="O94" s="12">
        <v>300000</v>
      </c>
      <c r="P94" s="12">
        <v>300000</v>
      </c>
      <c r="Q94" s="14" t="s">
        <v>335</v>
      </c>
      <c r="R94" s="12" t="s">
        <v>79</v>
      </c>
    </row>
    <row r="95" spans="1:18" ht="67.5">
      <c r="A95" s="1">
        <f t="shared" si="1"/>
        <v>93</v>
      </c>
      <c r="B95" s="12">
        <v>6</v>
      </c>
      <c r="C95" s="12">
        <v>1</v>
      </c>
      <c r="D95" s="12">
        <v>3</v>
      </c>
      <c r="E95" s="12">
        <v>19</v>
      </c>
      <c r="F95" s="12">
        <v>2</v>
      </c>
      <c r="G95" s="13">
        <v>2480</v>
      </c>
      <c r="H95" s="2" t="s">
        <v>687</v>
      </c>
      <c r="I95" s="14" t="s">
        <v>336</v>
      </c>
      <c r="J95" s="14" t="s">
        <v>668</v>
      </c>
      <c r="K95" s="15">
        <v>10746000</v>
      </c>
      <c r="L95" s="14" t="s">
        <v>337</v>
      </c>
      <c r="M95" s="14" t="s">
        <v>338</v>
      </c>
      <c r="N95" s="12">
        <v>10746000</v>
      </c>
      <c r="O95" s="12">
        <v>10746000</v>
      </c>
      <c r="P95" s="17">
        <v>8392000</v>
      </c>
      <c r="Q95" s="14" t="s">
        <v>803</v>
      </c>
      <c r="R95" s="12" t="s">
        <v>79</v>
      </c>
    </row>
    <row r="96" spans="1:18" ht="67.5">
      <c r="A96" s="1">
        <f t="shared" si="1"/>
        <v>94</v>
      </c>
      <c r="B96" s="12">
        <v>6</v>
      </c>
      <c r="C96" s="12">
        <v>1</v>
      </c>
      <c r="D96" s="12">
        <v>3</v>
      </c>
      <c r="E96" s="12">
        <v>19</v>
      </c>
      <c r="F96" s="12">
        <v>2</v>
      </c>
      <c r="G96" s="13">
        <v>2490</v>
      </c>
      <c r="H96" s="14" t="s">
        <v>136</v>
      </c>
      <c r="I96" s="14" t="s">
        <v>339</v>
      </c>
      <c r="J96" s="14" t="s">
        <v>688</v>
      </c>
      <c r="K96" s="15">
        <v>11093940</v>
      </c>
      <c r="L96" s="14" t="s">
        <v>340</v>
      </c>
      <c r="M96" s="14" t="s">
        <v>341</v>
      </c>
      <c r="N96" s="12">
        <v>13046000</v>
      </c>
      <c r="O96" s="12">
        <v>11093940</v>
      </c>
      <c r="P96" s="17">
        <v>13009000</v>
      </c>
      <c r="Q96" s="14" t="s">
        <v>342</v>
      </c>
      <c r="R96" s="12" t="s">
        <v>79</v>
      </c>
    </row>
    <row r="97" spans="1:18" ht="54">
      <c r="A97" s="1">
        <f t="shared" si="1"/>
        <v>95</v>
      </c>
      <c r="B97" s="12">
        <v>6</v>
      </c>
      <c r="C97" s="12">
        <v>1</v>
      </c>
      <c r="D97" s="12">
        <v>3</v>
      </c>
      <c r="E97" s="12">
        <v>19</v>
      </c>
      <c r="F97" s="12">
        <v>2</v>
      </c>
      <c r="G97" s="13">
        <v>2494</v>
      </c>
      <c r="H97" s="14" t="s">
        <v>137</v>
      </c>
      <c r="I97" s="14" t="s">
        <v>343</v>
      </c>
      <c r="J97" s="14" t="s">
        <v>668</v>
      </c>
      <c r="K97" s="15">
        <v>458527</v>
      </c>
      <c r="L97" s="14" t="s">
        <v>344</v>
      </c>
      <c r="M97" s="14" t="s">
        <v>345</v>
      </c>
      <c r="N97" s="12">
        <v>776000</v>
      </c>
      <c r="O97" s="12">
        <v>458527</v>
      </c>
      <c r="P97" s="17">
        <v>740200</v>
      </c>
      <c r="Q97" s="14" t="s">
        <v>346</v>
      </c>
      <c r="R97" s="12" t="s">
        <v>79</v>
      </c>
    </row>
    <row r="98" spans="1:18" ht="94.5">
      <c r="A98" s="1">
        <f t="shared" si="1"/>
        <v>96</v>
      </c>
      <c r="B98" s="12">
        <v>6</v>
      </c>
      <c r="C98" s="12">
        <v>1</v>
      </c>
      <c r="D98" s="12">
        <v>3</v>
      </c>
      <c r="E98" s="12">
        <v>19</v>
      </c>
      <c r="F98" s="12">
        <v>2</v>
      </c>
      <c r="G98" s="13">
        <v>2496</v>
      </c>
      <c r="H98" s="2" t="s">
        <v>689</v>
      </c>
      <c r="I98" s="14" t="s">
        <v>347</v>
      </c>
      <c r="J98" s="14" t="s">
        <v>879</v>
      </c>
      <c r="K98" s="18" t="s">
        <v>690</v>
      </c>
      <c r="L98" s="14" t="s">
        <v>348</v>
      </c>
      <c r="M98" s="14" t="s">
        <v>349</v>
      </c>
      <c r="N98" s="12">
        <v>387000</v>
      </c>
      <c r="O98" s="12">
        <v>386172</v>
      </c>
      <c r="P98" s="1">
        <v>0</v>
      </c>
      <c r="Q98" s="14" t="s">
        <v>804</v>
      </c>
      <c r="R98" s="12" t="s">
        <v>79</v>
      </c>
    </row>
    <row r="99" spans="1:18" ht="54">
      <c r="A99" s="1">
        <f t="shared" si="1"/>
        <v>97</v>
      </c>
      <c r="B99" s="12">
        <v>6</v>
      </c>
      <c r="C99" s="12">
        <v>1</v>
      </c>
      <c r="D99" s="12">
        <v>3</v>
      </c>
      <c r="E99" s="12">
        <v>19</v>
      </c>
      <c r="F99" s="12">
        <v>2</v>
      </c>
      <c r="G99" s="13">
        <v>2497</v>
      </c>
      <c r="H99" s="2" t="s">
        <v>691</v>
      </c>
      <c r="I99" s="14" t="s">
        <v>692</v>
      </c>
      <c r="J99" s="14" t="s">
        <v>880</v>
      </c>
      <c r="K99" s="15">
        <v>1993000</v>
      </c>
      <c r="L99" s="14" t="s">
        <v>693</v>
      </c>
      <c r="M99" s="14" t="s">
        <v>694</v>
      </c>
      <c r="N99" s="12">
        <v>2000000</v>
      </c>
      <c r="O99" s="12">
        <v>1993000</v>
      </c>
      <c r="P99" s="1">
        <v>0</v>
      </c>
      <c r="Q99" s="14" t="s">
        <v>695</v>
      </c>
      <c r="R99" s="12" t="s">
        <v>79</v>
      </c>
    </row>
    <row r="100" spans="1:18" ht="40.5">
      <c r="A100" s="1">
        <f t="shared" si="1"/>
        <v>98</v>
      </c>
      <c r="B100" s="12">
        <v>6</v>
      </c>
      <c r="C100" s="12">
        <v>1</v>
      </c>
      <c r="D100" s="12">
        <v>3</v>
      </c>
      <c r="E100" s="12">
        <v>19</v>
      </c>
      <c r="F100" s="12">
        <v>2</v>
      </c>
      <c r="G100" s="13">
        <v>2506</v>
      </c>
      <c r="H100" s="14" t="s">
        <v>138</v>
      </c>
      <c r="I100" s="14" t="s">
        <v>350</v>
      </c>
      <c r="J100" s="14" t="s">
        <v>696</v>
      </c>
      <c r="K100" s="15">
        <v>2264000</v>
      </c>
      <c r="L100" s="14" t="s">
        <v>351</v>
      </c>
      <c r="M100" s="14" t="s">
        <v>352</v>
      </c>
      <c r="N100" s="12">
        <v>2785000</v>
      </c>
      <c r="O100" s="12">
        <v>2264000</v>
      </c>
      <c r="P100" s="17">
        <v>2485000</v>
      </c>
      <c r="Q100" s="14" t="s">
        <v>353</v>
      </c>
      <c r="R100" s="12" t="s">
        <v>79</v>
      </c>
    </row>
    <row r="101" spans="1:18" ht="67.5">
      <c r="A101" s="1">
        <f t="shared" si="1"/>
        <v>99</v>
      </c>
      <c r="B101" s="12">
        <v>6</v>
      </c>
      <c r="C101" s="12">
        <v>1</v>
      </c>
      <c r="D101" s="12">
        <v>4</v>
      </c>
      <c r="E101" s="12">
        <v>19</v>
      </c>
      <c r="F101" s="12">
        <v>2</v>
      </c>
      <c r="G101" s="13">
        <v>2510</v>
      </c>
      <c r="H101" s="14" t="s">
        <v>697</v>
      </c>
      <c r="I101" s="14" t="s">
        <v>354</v>
      </c>
      <c r="J101" s="14" t="s">
        <v>698</v>
      </c>
      <c r="K101" s="15">
        <v>980000</v>
      </c>
      <c r="L101" s="14" t="s">
        <v>355</v>
      </c>
      <c r="M101" s="14" t="s">
        <v>356</v>
      </c>
      <c r="N101" s="12">
        <v>988000</v>
      </c>
      <c r="O101" s="12">
        <v>988000</v>
      </c>
      <c r="P101" s="1">
        <v>0</v>
      </c>
      <c r="Q101" s="14" t="s">
        <v>357</v>
      </c>
      <c r="R101" s="12" t="s">
        <v>79</v>
      </c>
    </row>
    <row r="102" spans="1:18" ht="94.5">
      <c r="A102" s="1">
        <f t="shared" si="1"/>
        <v>100</v>
      </c>
      <c r="B102" s="12">
        <v>6</v>
      </c>
      <c r="C102" s="12">
        <v>1</v>
      </c>
      <c r="D102" s="12">
        <v>5</v>
      </c>
      <c r="E102" s="12">
        <v>19</v>
      </c>
      <c r="F102" s="12">
        <v>3</v>
      </c>
      <c r="G102" s="13">
        <v>2540</v>
      </c>
      <c r="H102" s="14" t="s">
        <v>139</v>
      </c>
      <c r="I102" s="14" t="s">
        <v>358</v>
      </c>
      <c r="J102" s="14" t="s">
        <v>699</v>
      </c>
      <c r="K102" s="15">
        <v>85612014</v>
      </c>
      <c r="L102" s="14" t="s">
        <v>359</v>
      </c>
      <c r="M102" s="14" t="s">
        <v>360</v>
      </c>
      <c r="N102" s="12">
        <v>85835000</v>
      </c>
      <c r="O102" s="12">
        <v>85612014</v>
      </c>
      <c r="P102" s="17">
        <v>85541000</v>
      </c>
      <c r="Q102" s="14" t="s">
        <v>361</v>
      </c>
      <c r="R102" s="12" t="s">
        <v>79</v>
      </c>
    </row>
    <row r="103" spans="1:18" ht="40.5">
      <c r="A103" s="1">
        <f t="shared" si="1"/>
        <v>101</v>
      </c>
      <c r="B103" s="12">
        <v>6</v>
      </c>
      <c r="C103" s="12">
        <v>1</v>
      </c>
      <c r="D103" s="12">
        <v>6</v>
      </c>
      <c r="E103" s="12">
        <v>19</v>
      </c>
      <c r="F103" s="12">
        <v>2</v>
      </c>
      <c r="G103" s="13">
        <v>2570</v>
      </c>
      <c r="H103" s="2" t="s">
        <v>700</v>
      </c>
      <c r="I103" s="14" t="s">
        <v>701</v>
      </c>
      <c r="J103" s="14" t="s">
        <v>702</v>
      </c>
      <c r="K103" s="23">
        <v>358166</v>
      </c>
      <c r="L103" s="14" t="s">
        <v>703</v>
      </c>
      <c r="M103" s="14" t="s">
        <v>704</v>
      </c>
      <c r="N103" s="12">
        <v>385000</v>
      </c>
      <c r="O103" s="12">
        <v>358166</v>
      </c>
      <c r="P103" s="17">
        <v>375000</v>
      </c>
      <c r="Q103" s="14" t="s">
        <v>705</v>
      </c>
      <c r="R103" s="12" t="s">
        <v>79</v>
      </c>
    </row>
    <row r="104" spans="1:18" ht="67.5">
      <c r="A104" s="1">
        <f t="shared" si="1"/>
        <v>102</v>
      </c>
      <c r="B104" s="12">
        <v>6</v>
      </c>
      <c r="C104" s="12">
        <v>1</v>
      </c>
      <c r="D104" s="12">
        <v>11</v>
      </c>
      <c r="E104" s="12">
        <v>19</v>
      </c>
      <c r="F104" s="12">
        <v>2</v>
      </c>
      <c r="G104" s="13">
        <v>2791</v>
      </c>
      <c r="H104" s="14" t="s">
        <v>706</v>
      </c>
      <c r="I104" s="14" t="s">
        <v>362</v>
      </c>
      <c r="J104" s="14" t="s">
        <v>707</v>
      </c>
      <c r="K104" s="15">
        <v>300000</v>
      </c>
      <c r="L104" s="14" t="s">
        <v>363</v>
      </c>
      <c r="M104" s="14" t="s">
        <v>364</v>
      </c>
      <c r="N104" s="12">
        <v>300000</v>
      </c>
      <c r="O104" s="12">
        <v>300000</v>
      </c>
      <c r="P104" s="17">
        <v>300000</v>
      </c>
      <c r="Q104" s="14" t="s">
        <v>365</v>
      </c>
      <c r="R104" s="12" t="s">
        <v>79</v>
      </c>
    </row>
    <row r="105" spans="1:18" ht="67.5">
      <c r="A105" s="1">
        <f t="shared" si="1"/>
        <v>103</v>
      </c>
      <c r="B105" s="12">
        <v>6</v>
      </c>
      <c r="C105" s="12">
        <v>2</v>
      </c>
      <c r="D105" s="12">
        <v>2</v>
      </c>
      <c r="E105" s="12">
        <v>19</v>
      </c>
      <c r="F105" s="12">
        <v>2</v>
      </c>
      <c r="G105" s="13">
        <v>2905</v>
      </c>
      <c r="H105" s="14" t="s">
        <v>708</v>
      </c>
      <c r="I105" s="14" t="s">
        <v>366</v>
      </c>
      <c r="J105" s="14" t="s">
        <v>709</v>
      </c>
      <c r="K105" s="15">
        <v>11117500</v>
      </c>
      <c r="L105" s="14" t="s">
        <v>367</v>
      </c>
      <c r="M105" s="14" t="s">
        <v>368</v>
      </c>
      <c r="N105" s="12">
        <v>12500000</v>
      </c>
      <c r="O105" s="12">
        <v>11117500</v>
      </c>
      <c r="P105" s="17">
        <v>12500000</v>
      </c>
      <c r="Q105" s="14" t="s">
        <v>369</v>
      </c>
      <c r="R105" s="12" t="s">
        <v>881</v>
      </c>
    </row>
    <row r="106" spans="1:18" ht="81">
      <c r="A106" s="1">
        <f t="shared" si="1"/>
        <v>104</v>
      </c>
      <c r="B106" s="12">
        <v>2</v>
      </c>
      <c r="C106" s="12">
        <v>1</v>
      </c>
      <c r="D106" s="12">
        <v>14</v>
      </c>
      <c r="E106" s="12">
        <v>19</v>
      </c>
      <c r="F106" s="12">
        <v>2</v>
      </c>
      <c r="G106" s="13">
        <v>491</v>
      </c>
      <c r="H106" s="14" t="s">
        <v>882</v>
      </c>
      <c r="I106" s="32" t="s">
        <v>883</v>
      </c>
      <c r="J106" s="32" t="s">
        <v>884</v>
      </c>
      <c r="K106" s="33" t="s">
        <v>885</v>
      </c>
      <c r="L106" s="32" t="s">
        <v>887</v>
      </c>
      <c r="M106" s="32" t="s">
        <v>888</v>
      </c>
      <c r="N106" s="34">
        <v>1300000</v>
      </c>
      <c r="O106" s="34">
        <v>536000</v>
      </c>
      <c r="P106" s="35">
        <v>1500000</v>
      </c>
      <c r="Q106" s="32" t="s">
        <v>886</v>
      </c>
      <c r="R106" s="12" t="s">
        <v>889</v>
      </c>
    </row>
    <row r="107" spans="1:18" ht="54">
      <c r="A107" s="1">
        <f t="shared" si="1"/>
        <v>105</v>
      </c>
      <c r="B107" s="12">
        <v>7</v>
      </c>
      <c r="C107" s="12">
        <v>1</v>
      </c>
      <c r="D107" s="12">
        <v>2</v>
      </c>
      <c r="E107" s="12">
        <v>19</v>
      </c>
      <c r="F107" s="12">
        <v>2</v>
      </c>
      <c r="G107" s="13">
        <v>3130</v>
      </c>
      <c r="H107" s="2" t="s">
        <v>39</v>
      </c>
      <c r="I107" s="14" t="s">
        <v>370</v>
      </c>
      <c r="J107" s="32" t="s">
        <v>890</v>
      </c>
      <c r="K107" s="33" t="s">
        <v>891</v>
      </c>
      <c r="L107" s="14" t="s">
        <v>371</v>
      </c>
      <c r="M107" s="14" t="s">
        <v>372</v>
      </c>
      <c r="N107" s="12">
        <v>612000</v>
      </c>
      <c r="O107" s="12">
        <v>316327</v>
      </c>
      <c r="P107" s="20">
        <v>0</v>
      </c>
      <c r="Q107" s="14" t="s">
        <v>373</v>
      </c>
      <c r="R107" s="12" t="s">
        <v>80</v>
      </c>
    </row>
    <row r="108" spans="1:18" ht="81">
      <c r="A108" s="1">
        <f t="shared" si="1"/>
        <v>106</v>
      </c>
      <c r="B108" s="12">
        <v>7</v>
      </c>
      <c r="C108" s="12">
        <v>1</v>
      </c>
      <c r="D108" s="12">
        <v>2</v>
      </c>
      <c r="E108" s="12">
        <v>19</v>
      </c>
      <c r="F108" s="12">
        <v>2</v>
      </c>
      <c r="G108" s="13">
        <v>3130</v>
      </c>
      <c r="H108" s="2" t="s">
        <v>40</v>
      </c>
      <c r="I108" s="14" t="s">
        <v>374</v>
      </c>
      <c r="J108" s="32" t="s">
        <v>892</v>
      </c>
      <c r="K108" s="33">
        <v>25406</v>
      </c>
      <c r="L108" s="14" t="s">
        <v>375</v>
      </c>
      <c r="M108" s="14" t="s">
        <v>376</v>
      </c>
      <c r="N108" s="12">
        <v>30000</v>
      </c>
      <c r="O108" s="12">
        <v>25406</v>
      </c>
      <c r="P108" s="20">
        <v>0</v>
      </c>
      <c r="Q108" s="14" t="s">
        <v>377</v>
      </c>
      <c r="R108" s="12" t="s">
        <v>80</v>
      </c>
    </row>
    <row r="109" spans="1:18" ht="40.5">
      <c r="A109" s="1">
        <f t="shared" si="1"/>
        <v>107</v>
      </c>
      <c r="B109" s="12">
        <v>7</v>
      </c>
      <c r="C109" s="12">
        <v>1</v>
      </c>
      <c r="D109" s="12">
        <v>2</v>
      </c>
      <c r="E109" s="12">
        <v>19</v>
      </c>
      <c r="F109" s="12">
        <v>2</v>
      </c>
      <c r="G109" s="13">
        <v>3130</v>
      </c>
      <c r="H109" s="2" t="s">
        <v>41</v>
      </c>
      <c r="I109" s="14" t="s">
        <v>378</v>
      </c>
      <c r="J109" s="32" t="s">
        <v>893</v>
      </c>
      <c r="K109" s="33" t="s">
        <v>894</v>
      </c>
      <c r="L109" s="14" t="s">
        <v>379</v>
      </c>
      <c r="M109" s="14" t="s">
        <v>380</v>
      </c>
      <c r="N109" s="12">
        <v>7044000</v>
      </c>
      <c r="O109" s="12">
        <v>5093497</v>
      </c>
      <c r="P109" s="20">
        <v>7044000</v>
      </c>
      <c r="Q109" s="14" t="s">
        <v>381</v>
      </c>
      <c r="R109" s="12" t="s">
        <v>80</v>
      </c>
    </row>
    <row r="110" spans="1:18" ht="94.5">
      <c r="A110" s="1">
        <f t="shared" si="1"/>
        <v>108</v>
      </c>
      <c r="B110" s="12">
        <v>7</v>
      </c>
      <c r="C110" s="12">
        <v>1</v>
      </c>
      <c r="D110" s="12">
        <v>2</v>
      </c>
      <c r="E110" s="12">
        <v>19</v>
      </c>
      <c r="F110" s="12">
        <v>2</v>
      </c>
      <c r="G110" s="13">
        <v>3150</v>
      </c>
      <c r="H110" s="2" t="s">
        <v>42</v>
      </c>
      <c r="I110" s="14" t="s">
        <v>382</v>
      </c>
      <c r="J110" s="32" t="s">
        <v>895</v>
      </c>
      <c r="K110" s="33" t="s">
        <v>896</v>
      </c>
      <c r="L110" s="14" t="s">
        <v>383</v>
      </c>
      <c r="M110" s="14" t="s">
        <v>152</v>
      </c>
      <c r="N110" s="12">
        <v>11280000</v>
      </c>
      <c r="O110" s="12">
        <v>11280000</v>
      </c>
      <c r="P110" s="20">
        <v>11280000</v>
      </c>
      <c r="Q110" s="14" t="s">
        <v>384</v>
      </c>
      <c r="R110" s="12" t="s">
        <v>80</v>
      </c>
    </row>
    <row r="111" spans="1:18" ht="27">
      <c r="A111" s="1">
        <f t="shared" si="1"/>
        <v>109</v>
      </c>
      <c r="B111" s="12">
        <v>7</v>
      </c>
      <c r="C111" s="12">
        <v>1</v>
      </c>
      <c r="D111" s="12">
        <v>2</v>
      </c>
      <c r="E111" s="12">
        <v>19</v>
      </c>
      <c r="F111" s="12">
        <v>2</v>
      </c>
      <c r="G111" s="13">
        <v>3150</v>
      </c>
      <c r="H111" s="2" t="s">
        <v>43</v>
      </c>
      <c r="I111" s="14" t="s">
        <v>385</v>
      </c>
      <c r="J111" s="32" t="s">
        <v>897</v>
      </c>
      <c r="K111" s="33">
        <v>10500000</v>
      </c>
      <c r="L111" s="14" t="s">
        <v>386</v>
      </c>
      <c r="M111" s="14" t="s">
        <v>152</v>
      </c>
      <c r="N111" s="12">
        <v>10500000</v>
      </c>
      <c r="O111" s="12">
        <v>10500000</v>
      </c>
      <c r="P111" s="20">
        <v>10000000</v>
      </c>
      <c r="Q111" s="14" t="s">
        <v>387</v>
      </c>
      <c r="R111" s="12" t="s">
        <v>80</v>
      </c>
    </row>
    <row r="112" spans="1:18" ht="67.5">
      <c r="A112" s="1">
        <f t="shared" si="1"/>
        <v>110</v>
      </c>
      <c r="B112" s="12">
        <v>7</v>
      </c>
      <c r="C112" s="12">
        <v>1</v>
      </c>
      <c r="D112" s="12">
        <v>2</v>
      </c>
      <c r="E112" s="12">
        <v>19</v>
      </c>
      <c r="F112" s="12">
        <v>2</v>
      </c>
      <c r="G112" s="13">
        <v>3150</v>
      </c>
      <c r="H112" s="2" t="s">
        <v>44</v>
      </c>
      <c r="I112" s="14" t="s">
        <v>388</v>
      </c>
      <c r="J112" s="32" t="s">
        <v>897</v>
      </c>
      <c r="K112" s="33">
        <v>4852530</v>
      </c>
      <c r="L112" s="14" t="s">
        <v>389</v>
      </c>
      <c r="M112" s="14" t="s">
        <v>390</v>
      </c>
      <c r="N112" s="12">
        <v>4860000</v>
      </c>
      <c r="O112" s="12">
        <v>4852530</v>
      </c>
      <c r="P112" s="20">
        <v>4860000</v>
      </c>
      <c r="Q112" s="14" t="s">
        <v>391</v>
      </c>
      <c r="R112" s="12" t="s">
        <v>80</v>
      </c>
    </row>
    <row r="113" spans="1:18" ht="67.5">
      <c r="A113" s="1">
        <f t="shared" si="1"/>
        <v>111</v>
      </c>
      <c r="B113" s="12">
        <v>7</v>
      </c>
      <c r="C113" s="12">
        <v>1</v>
      </c>
      <c r="D113" s="12">
        <v>2</v>
      </c>
      <c r="E113" s="12">
        <v>19</v>
      </c>
      <c r="F113" s="12">
        <v>2</v>
      </c>
      <c r="G113" s="13">
        <v>3150</v>
      </c>
      <c r="H113" s="2" t="s">
        <v>45</v>
      </c>
      <c r="I113" s="14" t="s">
        <v>392</v>
      </c>
      <c r="J113" s="32" t="s">
        <v>895</v>
      </c>
      <c r="K113" s="33" t="s">
        <v>898</v>
      </c>
      <c r="L113" s="14" t="s">
        <v>393</v>
      </c>
      <c r="M113" s="14" t="s">
        <v>394</v>
      </c>
      <c r="N113" s="12">
        <v>671000</v>
      </c>
      <c r="O113" s="12">
        <v>649073</v>
      </c>
      <c r="P113" s="20">
        <v>671000</v>
      </c>
      <c r="Q113" s="14" t="s">
        <v>395</v>
      </c>
      <c r="R113" s="12" t="s">
        <v>80</v>
      </c>
    </row>
    <row r="114" spans="1:18" ht="67.5">
      <c r="A114" s="1">
        <f t="shared" si="1"/>
        <v>112</v>
      </c>
      <c r="B114" s="12">
        <v>7</v>
      </c>
      <c r="C114" s="12">
        <v>1</v>
      </c>
      <c r="D114" s="12">
        <v>2</v>
      </c>
      <c r="E114" s="12">
        <v>19</v>
      </c>
      <c r="F114" s="12">
        <v>2</v>
      </c>
      <c r="G114" s="13">
        <v>3150</v>
      </c>
      <c r="H114" s="2" t="s">
        <v>46</v>
      </c>
      <c r="I114" s="14" t="s">
        <v>396</v>
      </c>
      <c r="J114" s="32" t="s">
        <v>897</v>
      </c>
      <c r="K114" s="33">
        <v>0</v>
      </c>
      <c r="L114" s="14" t="s">
        <v>397</v>
      </c>
      <c r="M114" s="14" t="s">
        <v>394</v>
      </c>
      <c r="N114" s="12">
        <v>225000</v>
      </c>
      <c r="O114" s="12">
        <v>0</v>
      </c>
      <c r="P114" s="20">
        <v>0</v>
      </c>
      <c r="Q114" s="14" t="s">
        <v>398</v>
      </c>
      <c r="R114" s="12" t="s">
        <v>80</v>
      </c>
    </row>
    <row r="115" spans="1:18" ht="54">
      <c r="A115" s="1">
        <f t="shared" si="1"/>
        <v>113</v>
      </c>
      <c r="B115" s="12">
        <v>7</v>
      </c>
      <c r="C115" s="12">
        <v>1</v>
      </c>
      <c r="D115" s="12">
        <v>2</v>
      </c>
      <c r="E115" s="12">
        <v>19</v>
      </c>
      <c r="F115" s="12">
        <v>2</v>
      </c>
      <c r="G115" s="13">
        <v>3155</v>
      </c>
      <c r="H115" s="2" t="s">
        <v>908</v>
      </c>
      <c r="I115" s="14" t="s">
        <v>909</v>
      </c>
      <c r="J115" s="14" t="s">
        <v>910</v>
      </c>
      <c r="K115" s="15">
        <v>79854360</v>
      </c>
      <c r="L115" s="14" t="s">
        <v>912</v>
      </c>
      <c r="M115" s="14" t="s">
        <v>913</v>
      </c>
      <c r="N115" s="12">
        <v>253245335</v>
      </c>
      <c r="O115" s="12">
        <v>79854360</v>
      </c>
      <c r="P115" s="20" t="s">
        <v>874</v>
      </c>
      <c r="Q115" s="32" t="s">
        <v>911</v>
      </c>
      <c r="R115" s="12" t="s">
        <v>80</v>
      </c>
    </row>
    <row r="116" spans="1:18" ht="27">
      <c r="A116" s="1">
        <f t="shared" si="1"/>
        <v>114</v>
      </c>
      <c r="B116" s="12">
        <v>7</v>
      </c>
      <c r="C116" s="12">
        <v>1</v>
      </c>
      <c r="D116" s="12">
        <v>4</v>
      </c>
      <c r="E116" s="12">
        <v>19</v>
      </c>
      <c r="F116" s="12">
        <v>2</v>
      </c>
      <c r="G116" s="13">
        <v>3200</v>
      </c>
      <c r="H116" s="2" t="s">
        <v>47</v>
      </c>
      <c r="I116" s="14" t="s">
        <v>399</v>
      </c>
      <c r="J116" s="32" t="s">
        <v>899</v>
      </c>
      <c r="K116" s="33">
        <v>15221000</v>
      </c>
      <c r="L116" s="14" t="s">
        <v>400</v>
      </c>
      <c r="M116" s="14" t="s">
        <v>401</v>
      </c>
      <c r="N116" s="12">
        <v>15221000</v>
      </c>
      <c r="O116" s="12">
        <v>15221000</v>
      </c>
      <c r="P116" s="20">
        <v>15221000</v>
      </c>
      <c r="Q116" s="14" t="s">
        <v>402</v>
      </c>
      <c r="R116" s="12" t="s">
        <v>80</v>
      </c>
    </row>
    <row r="117" spans="1:18" ht="67.5">
      <c r="A117" s="1">
        <f t="shared" si="1"/>
        <v>115</v>
      </c>
      <c r="B117" s="12">
        <v>7</v>
      </c>
      <c r="C117" s="12">
        <v>1</v>
      </c>
      <c r="D117" s="12">
        <v>4</v>
      </c>
      <c r="E117" s="12">
        <v>19</v>
      </c>
      <c r="F117" s="12">
        <v>2</v>
      </c>
      <c r="G117" s="13">
        <v>3200</v>
      </c>
      <c r="H117" s="14" t="s">
        <v>140</v>
      </c>
      <c r="I117" s="14" t="s">
        <v>403</v>
      </c>
      <c r="J117" s="32" t="s">
        <v>900</v>
      </c>
      <c r="K117" s="33">
        <v>900000</v>
      </c>
      <c r="L117" s="14" t="s">
        <v>404</v>
      </c>
      <c r="M117" s="14" t="s">
        <v>405</v>
      </c>
      <c r="N117" s="12">
        <v>900000</v>
      </c>
      <c r="O117" s="12">
        <v>900000</v>
      </c>
      <c r="P117" s="20">
        <v>900000</v>
      </c>
      <c r="Q117" s="14" t="s">
        <v>406</v>
      </c>
      <c r="R117" s="12" t="s">
        <v>80</v>
      </c>
    </row>
    <row r="118" spans="1:18" ht="54">
      <c r="A118" s="1">
        <f t="shared" si="1"/>
        <v>116</v>
      </c>
      <c r="B118" s="12">
        <v>7</v>
      </c>
      <c r="C118" s="12">
        <v>1</v>
      </c>
      <c r="D118" s="12">
        <v>4</v>
      </c>
      <c r="E118" s="12">
        <v>19</v>
      </c>
      <c r="F118" s="12">
        <v>2</v>
      </c>
      <c r="G118" s="13">
        <v>3200</v>
      </c>
      <c r="H118" s="2" t="s">
        <v>48</v>
      </c>
      <c r="I118" s="14" t="s">
        <v>407</v>
      </c>
      <c r="J118" s="32" t="s">
        <v>901</v>
      </c>
      <c r="K118" s="33">
        <v>3978000</v>
      </c>
      <c r="L118" s="14" t="s">
        <v>408</v>
      </c>
      <c r="M118" s="14" t="s">
        <v>409</v>
      </c>
      <c r="N118" s="12">
        <v>3978000</v>
      </c>
      <c r="O118" s="12">
        <v>3978000</v>
      </c>
      <c r="P118" s="20">
        <v>3320000</v>
      </c>
      <c r="Q118" s="14" t="s">
        <v>410</v>
      </c>
      <c r="R118" s="12" t="s">
        <v>80</v>
      </c>
    </row>
    <row r="119" spans="1:18" ht="54">
      <c r="A119" s="1">
        <f t="shared" si="1"/>
        <v>117</v>
      </c>
      <c r="B119" s="12">
        <v>7</v>
      </c>
      <c r="C119" s="12">
        <v>1</v>
      </c>
      <c r="D119" s="12">
        <v>4</v>
      </c>
      <c r="E119" s="12">
        <v>19</v>
      </c>
      <c r="F119" s="12">
        <v>2</v>
      </c>
      <c r="G119" s="13">
        <v>3220</v>
      </c>
      <c r="H119" s="2" t="s">
        <v>49</v>
      </c>
      <c r="I119" s="14" t="s">
        <v>411</v>
      </c>
      <c r="J119" s="32" t="s">
        <v>902</v>
      </c>
      <c r="K119" s="33" t="s">
        <v>903</v>
      </c>
      <c r="L119" s="14" t="s">
        <v>412</v>
      </c>
      <c r="M119" s="14" t="s">
        <v>401</v>
      </c>
      <c r="N119" s="12">
        <v>160000</v>
      </c>
      <c r="O119" s="12">
        <v>160000</v>
      </c>
      <c r="P119" s="20">
        <v>160000</v>
      </c>
      <c r="Q119" s="14" t="s">
        <v>413</v>
      </c>
      <c r="R119" s="12" t="s">
        <v>80</v>
      </c>
    </row>
    <row r="120" spans="1:18" ht="81">
      <c r="A120" s="1">
        <f t="shared" si="1"/>
        <v>118</v>
      </c>
      <c r="B120" s="12">
        <v>7</v>
      </c>
      <c r="C120" s="12">
        <v>1</v>
      </c>
      <c r="D120" s="12">
        <v>4</v>
      </c>
      <c r="E120" s="12">
        <v>19</v>
      </c>
      <c r="F120" s="12">
        <v>2</v>
      </c>
      <c r="G120" s="13">
        <v>3220</v>
      </c>
      <c r="H120" s="2" t="s">
        <v>50</v>
      </c>
      <c r="I120" s="14" t="s">
        <v>414</v>
      </c>
      <c r="J120" s="32" t="s">
        <v>904</v>
      </c>
      <c r="K120" s="33">
        <v>225000</v>
      </c>
      <c r="L120" s="14" t="s">
        <v>415</v>
      </c>
      <c r="M120" s="14" t="s">
        <v>416</v>
      </c>
      <c r="N120" s="12">
        <v>225000</v>
      </c>
      <c r="O120" s="12">
        <v>225000</v>
      </c>
      <c r="P120" s="20">
        <v>225000</v>
      </c>
      <c r="Q120" s="14" t="s">
        <v>417</v>
      </c>
      <c r="R120" s="12" t="s">
        <v>80</v>
      </c>
    </row>
    <row r="121" spans="1:18" ht="81">
      <c r="A121" s="1">
        <f t="shared" si="1"/>
        <v>119</v>
      </c>
      <c r="B121" s="12">
        <v>7</v>
      </c>
      <c r="C121" s="12">
        <v>1</v>
      </c>
      <c r="D121" s="12">
        <v>6</v>
      </c>
      <c r="E121" s="12">
        <v>19</v>
      </c>
      <c r="F121" s="12">
        <v>2</v>
      </c>
      <c r="G121" s="13">
        <v>3340</v>
      </c>
      <c r="H121" s="2" t="s">
        <v>51</v>
      </c>
      <c r="I121" s="14" t="s">
        <v>418</v>
      </c>
      <c r="J121" s="32" t="s">
        <v>905</v>
      </c>
      <c r="K121" s="33">
        <v>1620000</v>
      </c>
      <c r="L121" s="14" t="s">
        <v>419</v>
      </c>
      <c r="M121" s="14" t="s">
        <v>416</v>
      </c>
      <c r="N121" s="12">
        <v>1620000</v>
      </c>
      <c r="O121" s="12">
        <v>1620000</v>
      </c>
      <c r="P121" s="20">
        <v>1620000</v>
      </c>
      <c r="Q121" s="14" t="s">
        <v>420</v>
      </c>
      <c r="R121" s="12" t="s">
        <v>80</v>
      </c>
    </row>
    <row r="122" spans="1:18" ht="40.5">
      <c r="A122" s="1">
        <f t="shared" si="1"/>
        <v>120</v>
      </c>
      <c r="B122" s="12">
        <v>7</v>
      </c>
      <c r="C122" s="12">
        <v>1</v>
      </c>
      <c r="D122" s="12">
        <v>6</v>
      </c>
      <c r="E122" s="12">
        <v>19</v>
      </c>
      <c r="F122" s="12">
        <v>2</v>
      </c>
      <c r="G122" s="13">
        <v>3340</v>
      </c>
      <c r="H122" s="2" t="s">
        <v>52</v>
      </c>
      <c r="I122" s="14" t="s">
        <v>421</v>
      </c>
      <c r="J122" s="32" t="s">
        <v>906</v>
      </c>
      <c r="K122" s="33">
        <v>409000</v>
      </c>
      <c r="L122" s="14" t="s">
        <v>422</v>
      </c>
      <c r="M122" s="14" t="s">
        <v>152</v>
      </c>
      <c r="N122" s="12">
        <v>409000</v>
      </c>
      <c r="O122" s="12">
        <v>409000</v>
      </c>
      <c r="P122" s="20">
        <v>409000</v>
      </c>
      <c r="Q122" s="14" t="s">
        <v>423</v>
      </c>
      <c r="R122" s="12" t="s">
        <v>80</v>
      </c>
    </row>
    <row r="123" spans="1:18" ht="67.5">
      <c r="A123" s="1">
        <f t="shared" si="1"/>
        <v>121</v>
      </c>
      <c r="B123" s="12">
        <v>4</v>
      </c>
      <c r="C123" s="12">
        <v>1</v>
      </c>
      <c r="D123" s="12">
        <v>5</v>
      </c>
      <c r="E123" s="12">
        <v>19</v>
      </c>
      <c r="F123" s="12">
        <v>2</v>
      </c>
      <c r="G123" s="13">
        <v>2175</v>
      </c>
      <c r="H123" s="2" t="s">
        <v>53</v>
      </c>
      <c r="I123" s="14" t="s">
        <v>424</v>
      </c>
      <c r="J123" s="24" t="s">
        <v>507</v>
      </c>
      <c r="K123" s="15">
        <v>240000</v>
      </c>
      <c r="L123" s="14" t="s">
        <v>425</v>
      </c>
      <c r="M123" s="14" t="s">
        <v>426</v>
      </c>
      <c r="N123" s="12">
        <v>240000</v>
      </c>
      <c r="O123" s="12">
        <v>240000</v>
      </c>
      <c r="P123" s="19">
        <v>240000</v>
      </c>
      <c r="Q123" s="14" t="s">
        <v>427</v>
      </c>
      <c r="R123" s="12" t="s">
        <v>81</v>
      </c>
    </row>
    <row r="124" spans="1:18" ht="67.5">
      <c r="A124" s="1">
        <f t="shared" si="1"/>
        <v>122</v>
      </c>
      <c r="B124" s="12">
        <v>4</v>
      </c>
      <c r="C124" s="12">
        <v>1</v>
      </c>
      <c r="D124" s="12">
        <v>5</v>
      </c>
      <c r="E124" s="12">
        <v>19</v>
      </c>
      <c r="F124" s="12">
        <v>2</v>
      </c>
      <c r="G124" s="13">
        <v>2191</v>
      </c>
      <c r="H124" s="2" t="s">
        <v>54</v>
      </c>
      <c r="I124" s="14" t="s">
        <v>428</v>
      </c>
      <c r="J124" s="24" t="s">
        <v>508</v>
      </c>
      <c r="K124" s="25" t="s">
        <v>509</v>
      </c>
      <c r="L124" s="14" t="s">
        <v>429</v>
      </c>
      <c r="M124" s="14" t="s">
        <v>430</v>
      </c>
      <c r="N124" s="12">
        <v>2500000</v>
      </c>
      <c r="O124" s="12">
        <v>2240000</v>
      </c>
      <c r="P124" s="19">
        <v>2500000</v>
      </c>
      <c r="Q124" s="14" t="s">
        <v>431</v>
      </c>
      <c r="R124" s="12" t="s">
        <v>81</v>
      </c>
    </row>
    <row r="125" spans="1:18" ht="67.5">
      <c r="A125" s="1">
        <f t="shared" si="1"/>
        <v>123</v>
      </c>
      <c r="B125" s="12">
        <v>4</v>
      </c>
      <c r="C125" s="12">
        <v>2</v>
      </c>
      <c r="D125" s="12">
        <v>1</v>
      </c>
      <c r="E125" s="12">
        <v>19</v>
      </c>
      <c r="F125" s="12">
        <v>2</v>
      </c>
      <c r="G125" s="13">
        <v>2270</v>
      </c>
      <c r="H125" s="2" t="s">
        <v>141</v>
      </c>
      <c r="I125" s="14" t="s">
        <v>432</v>
      </c>
      <c r="J125" s="26" t="s">
        <v>805</v>
      </c>
      <c r="K125" s="25" t="s">
        <v>510</v>
      </c>
      <c r="L125" s="14" t="s">
        <v>433</v>
      </c>
      <c r="M125" s="14" t="s">
        <v>434</v>
      </c>
      <c r="N125" s="12">
        <v>178000</v>
      </c>
      <c r="O125" s="12">
        <v>55900</v>
      </c>
      <c r="P125" s="19">
        <v>115000</v>
      </c>
      <c r="Q125" s="14" t="s">
        <v>435</v>
      </c>
      <c r="R125" s="12" t="s">
        <v>81</v>
      </c>
    </row>
    <row r="126" spans="1:18" ht="67.5">
      <c r="A126" s="1">
        <f t="shared" si="1"/>
        <v>124</v>
      </c>
      <c r="B126" s="12">
        <v>4</v>
      </c>
      <c r="C126" s="12">
        <v>3</v>
      </c>
      <c r="D126" s="12">
        <v>3</v>
      </c>
      <c r="E126" s="12">
        <v>19</v>
      </c>
      <c r="F126" s="12">
        <v>2</v>
      </c>
      <c r="G126" s="13">
        <v>2368</v>
      </c>
      <c r="H126" s="2" t="s">
        <v>142</v>
      </c>
      <c r="I126" s="14" t="s">
        <v>436</v>
      </c>
      <c r="J126" s="24" t="s">
        <v>511</v>
      </c>
      <c r="K126" s="12">
        <v>120000</v>
      </c>
      <c r="L126" s="14" t="s">
        <v>437</v>
      </c>
      <c r="M126" s="14" t="s">
        <v>438</v>
      </c>
      <c r="N126" s="12">
        <v>120000</v>
      </c>
      <c r="O126" s="12">
        <v>120000</v>
      </c>
      <c r="P126" s="19">
        <v>240000</v>
      </c>
      <c r="Q126" s="14" t="s">
        <v>439</v>
      </c>
      <c r="R126" s="12" t="s">
        <v>81</v>
      </c>
    </row>
    <row r="127" spans="1:18" ht="54">
      <c r="A127" s="1">
        <f t="shared" si="1"/>
        <v>125</v>
      </c>
      <c r="B127" s="12">
        <v>4</v>
      </c>
      <c r="C127" s="12">
        <v>3</v>
      </c>
      <c r="D127" s="12">
        <v>3</v>
      </c>
      <c r="E127" s="12">
        <v>19</v>
      </c>
      <c r="F127" s="12">
        <v>2</v>
      </c>
      <c r="G127" s="13">
        <v>2368</v>
      </c>
      <c r="H127" s="2" t="s">
        <v>143</v>
      </c>
      <c r="I127" s="14" t="s">
        <v>440</v>
      </c>
      <c r="J127" s="24" t="s">
        <v>511</v>
      </c>
      <c r="K127" s="12">
        <v>28000</v>
      </c>
      <c r="L127" s="14" t="s">
        <v>441</v>
      </c>
      <c r="M127" s="14" t="s">
        <v>442</v>
      </c>
      <c r="N127" s="12">
        <v>150000</v>
      </c>
      <c r="O127" s="12">
        <v>28000</v>
      </c>
      <c r="P127" s="19">
        <v>90000</v>
      </c>
      <c r="Q127" s="14" t="s">
        <v>443</v>
      </c>
      <c r="R127" s="12" t="s">
        <v>81</v>
      </c>
    </row>
    <row r="128" spans="1:18" ht="54">
      <c r="A128" s="1">
        <f t="shared" si="1"/>
        <v>126</v>
      </c>
      <c r="B128" s="12">
        <v>4</v>
      </c>
      <c r="C128" s="12">
        <v>3</v>
      </c>
      <c r="D128" s="12">
        <v>2</v>
      </c>
      <c r="E128" s="12">
        <v>19</v>
      </c>
      <c r="F128" s="12">
        <v>2</v>
      </c>
      <c r="G128" s="13">
        <v>2375</v>
      </c>
      <c r="H128" s="2" t="s">
        <v>55</v>
      </c>
      <c r="I128" s="14" t="s">
        <v>444</v>
      </c>
      <c r="J128" s="14" t="s">
        <v>775</v>
      </c>
      <c r="K128" s="18" t="s">
        <v>811</v>
      </c>
      <c r="L128" s="14" t="s">
        <v>445</v>
      </c>
      <c r="M128" s="14" t="s">
        <v>446</v>
      </c>
      <c r="N128" s="12">
        <v>1500000</v>
      </c>
      <c r="O128" s="12">
        <v>1066000</v>
      </c>
      <c r="P128" s="20">
        <v>2000000</v>
      </c>
      <c r="Q128" s="14" t="s">
        <v>447</v>
      </c>
      <c r="R128" s="12" t="s">
        <v>68</v>
      </c>
    </row>
    <row r="129" spans="1:18" ht="94.5">
      <c r="A129" s="1">
        <f t="shared" si="1"/>
        <v>127</v>
      </c>
      <c r="B129" s="12">
        <v>4</v>
      </c>
      <c r="C129" s="12">
        <v>3</v>
      </c>
      <c r="D129" s="12">
        <v>5</v>
      </c>
      <c r="E129" s="12">
        <v>19</v>
      </c>
      <c r="F129" s="12">
        <v>2</v>
      </c>
      <c r="G129" s="13">
        <v>2380</v>
      </c>
      <c r="H129" s="2" t="s">
        <v>774</v>
      </c>
      <c r="I129" s="14" t="s">
        <v>448</v>
      </c>
      <c r="J129" s="14" t="s">
        <v>776</v>
      </c>
      <c r="K129" s="15">
        <v>4589456</v>
      </c>
      <c r="L129" s="14" t="s">
        <v>449</v>
      </c>
      <c r="M129" s="14" t="s">
        <v>907</v>
      </c>
      <c r="N129" s="12">
        <v>4590000</v>
      </c>
      <c r="O129" s="12">
        <v>4589456</v>
      </c>
      <c r="P129" s="20">
        <v>4431000</v>
      </c>
      <c r="Q129" s="14" t="s">
        <v>450</v>
      </c>
      <c r="R129" s="12" t="s">
        <v>68</v>
      </c>
    </row>
    <row r="130" spans="1:18" ht="54">
      <c r="A130" s="1">
        <f t="shared" si="1"/>
        <v>128</v>
      </c>
      <c r="B130" s="12">
        <v>1</v>
      </c>
      <c r="C130" s="12">
        <v>1</v>
      </c>
      <c r="D130" s="12">
        <v>1</v>
      </c>
      <c r="E130" s="12">
        <v>19</v>
      </c>
      <c r="F130" s="12">
        <v>3</v>
      </c>
      <c r="G130" s="13">
        <v>10</v>
      </c>
      <c r="H130" s="14" t="s">
        <v>144</v>
      </c>
      <c r="I130" s="14" t="s">
        <v>451</v>
      </c>
      <c r="J130" s="14" t="s">
        <v>639</v>
      </c>
      <c r="K130" s="15">
        <v>1736151</v>
      </c>
      <c r="L130" s="14" t="s">
        <v>640</v>
      </c>
      <c r="M130" s="14" t="s">
        <v>452</v>
      </c>
      <c r="N130" s="12">
        <v>2280000</v>
      </c>
      <c r="O130" s="12">
        <v>1736151</v>
      </c>
      <c r="P130" s="17">
        <v>2280000</v>
      </c>
      <c r="Q130" s="14" t="s">
        <v>453</v>
      </c>
      <c r="R130" s="12" t="s">
        <v>69</v>
      </c>
    </row>
    <row r="131" spans="1:18" ht="54">
      <c r="A131" s="1">
        <f t="shared" si="1"/>
        <v>129</v>
      </c>
      <c r="B131" s="12">
        <v>10</v>
      </c>
      <c r="C131" s="12">
        <v>2</v>
      </c>
      <c r="D131" s="12">
        <v>2</v>
      </c>
      <c r="E131" s="12">
        <v>19</v>
      </c>
      <c r="F131" s="12">
        <v>2</v>
      </c>
      <c r="G131" s="13">
        <v>4310</v>
      </c>
      <c r="H131" s="2" t="s">
        <v>56</v>
      </c>
      <c r="I131" s="14" t="s">
        <v>566</v>
      </c>
      <c r="J131" s="14" t="s">
        <v>567</v>
      </c>
      <c r="K131" s="15" t="s">
        <v>568</v>
      </c>
      <c r="L131" s="14" t="s">
        <v>569</v>
      </c>
      <c r="M131" s="14" t="s">
        <v>570</v>
      </c>
      <c r="N131" s="12">
        <v>803000</v>
      </c>
      <c r="O131" s="12">
        <v>0</v>
      </c>
      <c r="P131" s="1">
        <v>0</v>
      </c>
      <c r="Q131" s="14" t="s">
        <v>571</v>
      </c>
      <c r="R131" s="12" t="s">
        <v>82</v>
      </c>
    </row>
    <row r="132" spans="1:18" ht="67.5">
      <c r="A132" s="1">
        <f t="shared" ref="A132:A152" si="2">SUM(ROW(),-2)</f>
        <v>130</v>
      </c>
      <c r="B132" s="12">
        <v>10</v>
      </c>
      <c r="C132" s="12">
        <v>2</v>
      </c>
      <c r="D132" s="12">
        <v>2</v>
      </c>
      <c r="E132" s="12">
        <v>19</v>
      </c>
      <c r="F132" s="12">
        <v>2</v>
      </c>
      <c r="G132" s="13">
        <v>4315</v>
      </c>
      <c r="H132" s="14" t="s">
        <v>145</v>
      </c>
      <c r="I132" s="14" t="s">
        <v>454</v>
      </c>
      <c r="J132" s="14" t="s">
        <v>572</v>
      </c>
      <c r="K132" s="15" t="s">
        <v>573</v>
      </c>
      <c r="L132" s="14" t="s">
        <v>455</v>
      </c>
      <c r="M132" s="14" t="s">
        <v>574</v>
      </c>
      <c r="N132" s="12">
        <v>1800000</v>
      </c>
      <c r="O132" s="12">
        <v>1800000</v>
      </c>
      <c r="P132" s="21">
        <v>1800000</v>
      </c>
      <c r="Q132" s="14" t="s">
        <v>456</v>
      </c>
      <c r="R132" s="12" t="s">
        <v>82</v>
      </c>
    </row>
    <row r="133" spans="1:18" ht="54">
      <c r="A133" s="1">
        <f t="shared" si="2"/>
        <v>131</v>
      </c>
      <c r="B133" s="12">
        <v>10</v>
      </c>
      <c r="C133" s="12">
        <v>2</v>
      </c>
      <c r="D133" s="12">
        <v>2</v>
      </c>
      <c r="E133" s="12">
        <v>19</v>
      </c>
      <c r="F133" s="12">
        <v>2</v>
      </c>
      <c r="G133" s="13">
        <v>4315</v>
      </c>
      <c r="H133" s="14" t="s">
        <v>575</v>
      </c>
      <c r="I133" s="14" t="s">
        <v>576</v>
      </c>
      <c r="J133" s="14" t="s">
        <v>809</v>
      </c>
      <c r="K133" s="15" t="s">
        <v>577</v>
      </c>
      <c r="L133" s="14" t="s">
        <v>578</v>
      </c>
      <c r="M133" s="14" t="s">
        <v>579</v>
      </c>
      <c r="N133" s="12">
        <v>274000</v>
      </c>
      <c r="O133" s="12">
        <v>261645</v>
      </c>
      <c r="P133" s="21">
        <v>417000</v>
      </c>
      <c r="Q133" s="14" t="s">
        <v>580</v>
      </c>
      <c r="R133" s="12" t="s">
        <v>82</v>
      </c>
    </row>
    <row r="134" spans="1:18" ht="67.5">
      <c r="A134" s="1">
        <f t="shared" si="2"/>
        <v>132</v>
      </c>
      <c r="B134" s="12">
        <v>10</v>
      </c>
      <c r="C134" s="12">
        <v>3</v>
      </c>
      <c r="D134" s="12">
        <v>2</v>
      </c>
      <c r="E134" s="12">
        <v>19</v>
      </c>
      <c r="F134" s="12">
        <v>2</v>
      </c>
      <c r="G134" s="13">
        <v>4475</v>
      </c>
      <c r="H134" s="14" t="s">
        <v>146</v>
      </c>
      <c r="I134" s="14" t="s">
        <v>454</v>
      </c>
      <c r="J134" s="14" t="s">
        <v>914</v>
      </c>
      <c r="K134" s="15" t="s">
        <v>581</v>
      </c>
      <c r="L134" s="14" t="s">
        <v>582</v>
      </c>
      <c r="M134" s="14" t="s">
        <v>583</v>
      </c>
      <c r="N134" s="12">
        <v>1200000</v>
      </c>
      <c r="O134" s="12">
        <v>1200000</v>
      </c>
      <c r="P134" s="17">
        <v>1200000</v>
      </c>
      <c r="Q134" s="14" t="s">
        <v>456</v>
      </c>
      <c r="R134" s="12" t="s">
        <v>82</v>
      </c>
    </row>
    <row r="135" spans="1:18" ht="54">
      <c r="A135" s="1">
        <f t="shared" si="2"/>
        <v>133</v>
      </c>
      <c r="B135" s="12">
        <v>10</v>
      </c>
      <c r="C135" s="12">
        <v>3</v>
      </c>
      <c r="D135" s="12">
        <v>2</v>
      </c>
      <c r="E135" s="12">
        <v>19</v>
      </c>
      <c r="F135" s="12">
        <v>2</v>
      </c>
      <c r="G135" s="13">
        <v>4470</v>
      </c>
      <c r="H135" s="2" t="s">
        <v>56</v>
      </c>
      <c r="I135" s="14" t="s">
        <v>566</v>
      </c>
      <c r="J135" s="14" t="s">
        <v>584</v>
      </c>
      <c r="K135" s="15" t="s">
        <v>806</v>
      </c>
      <c r="L135" s="14" t="s">
        <v>569</v>
      </c>
      <c r="M135" s="14" t="s">
        <v>570</v>
      </c>
      <c r="N135" s="12">
        <v>374000</v>
      </c>
      <c r="O135" s="12">
        <v>0</v>
      </c>
      <c r="P135" s="1">
        <v>0</v>
      </c>
      <c r="Q135" s="14" t="s">
        <v>571</v>
      </c>
      <c r="R135" s="12" t="s">
        <v>82</v>
      </c>
    </row>
    <row r="136" spans="1:18" ht="54">
      <c r="A136" s="1">
        <f t="shared" si="2"/>
        <v>134</v>
      </c>
      <c r="B136" s="12">
        <v>10</v>
      </c>
      <c r="C136" s="12">
        <v>3</v>
      </c>
      <c r="D136" s="12">
        <v>2</v>
      </c>
      <c r="E136" s="12">
        <v>19</v>
      </c>
      <c r="F136" s="12">
        <v>2</v>
      </c>
      <c r="G136" s="13">
        <v>4475</v>
      </c>
      <c r="H136" s="2" t="s">
        <v>585</v>
      </c>
      <c r="I136" s="14" t="s">
        <v>586</v>
      </c>
      <c r="J136" s="14" t="s">
        <v>915</v>
      </c>
      <c r="K136" s="15" t="s">
        <v>587</v>
      </c>
      <c r="L136" s="14" t="s">
        <v>588</v>
      </c>
      <c r="M136" s="14" t="s">
        <v>589</v>
      </c>
      <c r="N136" s="12">
        <v>169500</v>
      </c>
      <c r="O136" s="12">
        <v>150000</v>
      </c>
      <c r="P136" s="21">
        <v>177000</v>
      </c>
      <c r="Q136" s="14" t="s">
        <v>590</v>
      </c>
      <c r="R136" s="12" t="s">
        <v>82</v>
      </c>
    </row>
    <row r="137" spans="1:18" ht="54">
      <c r="A137" s="1">
        <f t="shared" si="2"/>
        <v>135</v>
      </c>
      <c r="B137" s="12">
        <v>10</v>
      </c>
      <c r="C137" s="12">
        <v>4</v>
      </c>
      <c r="D137" s="12">
        <v>1</v>
      </c>
      <c r="E137" s="12">
        <v>19</v>
      </c>
      <c r="F137" s="12">
        <v>2</v>
      </c>
      <c r="G137" s="13">
        <v>4580</v>
      </c>
      <c r="H137" s="2" t="s">
        <v>57</v>
      </c>
      <c r="I137" s="14" t="s">
        <v>457</v>
      </c>
      <c r="J137" s="14"/>
      <c r="K137" s="15"/>
      <c r="L137" s="14" t="s">
        <v>458</v>
      </c>
      <c r="M137" s="14" t="s">
        <v>459</v>
      </c>
      <c r="N137" s="12">
        <v>2485000</v>
      </c>
      <c r="O137" s="12">
        <v>1706200</v>
      </c>
      <c r="P137" s="1">
        <v>0</v>
      </c>
      <c r="Q137" s="14" t="s">
        <v>460</v>
      </c>
      <c r="R137" s="12" t="s">
        <v>82</v>
      </c>
    </row>
    <row r="138" spans="1:18" ht="94.5">
      <c r="A138" s="1">
        <f t="shared" si="2"/>
        <v>136</v>
      </c>
      <c r="B138" s="12">
        <v>10</v>
      </c>
      <c r="C138" s="12">
        <v>6</v>
      </c>
      <c r="D138" s="12">
        <v>1</v>
      </c>
      <c r="E138" s="12">
        <v>19</v>
      </c>
      <c r="F138" s="12">
        <v>2</v>
      </c>
      <c r="G138" s="13">
        <v>4940</v>
      </c>
      <c r="H138" s="2" t="s">
        <v>58</v>
      </c>
      <c r="I138" s="14" t="s">
        <v>461</v>
      </c>
      <c r="J138" s="14" t="s">
        <v>591</v>
      </c>
      <c r="K138" s="15" t="s">
        <v>592</v>
      </c>
      <c r="L138" s="14" t="s">
        <v>462</v>
      </c>
      <c r="M138" s="14" t="s">
        <v>463</v>
      </c>
      <c r="N138" s="12">
        <v>1500000</v>
      </c>
      <c r="O138" s="12">
        <v>790600</v>
      </c>
      <c r="P138" s="12">
        <v>1500000</v>
      </c>
      <c r="Q138" s="14" t="s">
        <v>464</v>
      </c>
      <c r="R138" s="12" t="s">
        <v>818</v>
      </c>
    </row>
    <row r="139" spans="1:18" ht="54">
      <c r="A139" s="1">
        <f t="shared" si="2"/>
        <v>137</v>
      </c>
      <c r="B139" s="12">
        <v>10</v>
      </c>
      <c r="C139" s="12">
        <v>6</v>
      </c>
      <c r="D139" s="12">
        <v>3</v>
      </c>
      <c r="E139" s="12">
        <v>19</v>
      </c>
      <c r="F139" s="12">
        <v>2</v>
      </c>
      <c r="G139" s="13">
        <v>5212</v>
      </c>
      <c r="H139" s="2" t="s">
        <v>812</v>
      </c>
      <c r="I139" s="14" t="s">
        <v>813</v>
      </c>
      <c r="J139" s="14" t="s">
        <v>814</v>
      </c>
      <c r="K139" s="15">
        <v>2000000</v>
      </c>
      <c r="L139" s="14" t="s">
        <v>815</v>
      </c>
      <c r="M139" s="14" t="s">
        <v>816</v>
      </c>
      <c r="N139" s="12">
        <v>2000000</v>
      </c>
      <c r="O139" s="12">
        <v>2000000</v>
      </c>
      <c r="P139" s="20">
        <v>0</v>
      </c>
      <c r="Q139" s="14" t="s">
        <v>817</v>
      </c>
      <c r="R139" s="12" t="s">
        <v>82</v>
      </c>
    </row>
    <row r="140" spans="1:18" ht="108">
      <c r="A140" s="1">
        <f t="shared" si="2"/>
        <v>138</v>
      </c>
      <c r="B140" s="12">
        <v>10</v>
      </c>
      <c r="C140" s="12">
        <v>5</v>
      </c>
      <c r="D140" s="12">
        <v>1</v>
      </c>
      <c r="E140" s="12">
        <v>19</v>
      </c>
      <c r="F140" s="12">
        <v>2</v>
      </c>
      <c r="G140" s="13">
        <v>4630</v>
      </c>
      <c r="H140" s="2" t="s">
        <v>641</v>
      </c>
      <c r="I140" s="14" t="s">
        <v>465</v>
      </c>
      <c r="J140" s="14" t="s">
        <v>917</v>
      </c>
      <c r="K140" s="15">
        <v>2449000</v>
      </c>
      <c r="L140" s="14" t="s">
        <v>466</v>
      </c>
      <c r="M140" s="14" t="s">
        <v>916</v>
      </c>
      <c r="N140" s="12">
        <v>2451000</v>
      </c>
      <c r="O140" s="12">
        <v>2449000</v>
      </c>
      <c r="P140" s="27">
        <v>0</v>
      </c>
      <c r="Q140" s="14" t="s">
        <v>467</v>
      </c>
      <c r="R140" s="12" t="s">
        <v>83</v>
      </c>
    </row>
    <row r="141" spans="1:18" ht="54">
      <c r="A141" s="1">
        <f t="shared" si="2"/>
        <v>139</v>
      </c>
      <c r="B141" s="12">
        <v>10</v>
      </c>
      <c r="C141" s="12">
        <v>5</v>
      </c>
      <c r="D141" s="12">
        <v>1</v>
      </c>
      <c r="E141" s="12">
        <v>19</v>
      </c>
      <c r="F141" s="12">
        <v>2</v>
      </c>
      <c r="G141" s="13">
        <v>4650</v>
      </c>
      <c r="H141" s="2" t="s">
        <v>642</v>
      </c>
      <c r="I141" s="14" t="s">
        <v>468</v>
      </c>
      <c r="J141" s="14" t="s">
        <v>643</v>
      </c>
      <c r="K141" s="15">
        <v>400000</v>
      </c>
      <c r="L141" s="14" t="s">
        <v>469</v>
      </c>
      <c r="M141" s="14" t="s">
        <v>470</v>
      </c>
      <c r="N141" s="12">
        <v>400000</v>
      </c>
      <c r="O141" s="12">
        <v>400000</v>
      </c>
      <c r="P141" s="27">
        <v>400000</v>
      </c>
      <c r="Q141" s="14" t="s">
        <v>471</v>
      </c>
      <c r="R141" s="12" t="s">
        <v>83</v>
      </c>
    </row>
    <row r="142" spans="1:18" ht="54">
      <c r="A142" s="1">
        <f t="shared" si="2"/>
        <v>140</v>
      </c>
      <c r="B142" s="12">
        <v>10</v>
      </c>
      <c r="C142" s="12">
        <v>5</v>
      </c>
      <c r="D142" s="12">
        <v>1</v>
      </c>
      <c r="E142" s="12">
        <v>19</v>
      </c>
      <c r="F142" s="12">
        <v>2</v>
      </c>
      <c r="G142" s="13">
        <v>4670</v>
      </c>
      <c r="H142" s="2" t="s">
        <v>644</v>
      </c>
      <c r="I142" s="14" t="s">
        <v>472</v>
      </c>
      <c r="J142" s="14" t="s">
        <v>645</v>
      </c>
      <c r="K142" s="15">
        <v>778050</v>
      </c>
      <c r="L142" s="14" t="s">
        <v>473</v>
      </c>
      <c r="M142" s="14" t="s">
        <v>474</v>
      </c>
      <c r="N142" s="12">
        <v>778050</v>
      </c>
      <c r="O142" s="12">
        <v>778050</v>
      </c>
      <c r="P142" s="27">
        <v>778050</v>
      </c>
      <c r="Q142" s="14" t="s">
        <v>475</v>
      </c>
      <c r="R142" s="12" t="s">
        <v>83</v>
      </c>
    </row>
    <row r="143" spans="1:18" ht="27">
      <c r="A143" s="1">
        <f t="shared" si="2"/>
        <v>141</v>
      </c>
      <c r="B143" s="12">
        <v>10</v>
      </c>
      <c r="C143" s="12">
        <v>5</v>
      </c>
      <c r="D143" s="12">
        <v>1</v>
      </c>
      <c r="E143" s="12">
        <v>19</v>
      </c>
      <c r="F143" s="12">
        <v>2</v>
      </c>
      <c r="G143" s="13">
        <v>4670</v>
      </c>
      <c r="H143" s="2" t="s">
        <v>646</v>
      </c>
      <c r="I143" s="14" t="s">
        <v>476</v>
      </c>
      <c r="J143" s="2" t="s">
        <v>647</v>
      </c>
      <c r="K143" s="15">
        <v>405000</v>
      </c>
      <c r="L143" s="14" t="s">
        <v>477</v>
      </c>
      <c r="M143" s="14" t="s">
        <v>474</v>
      </c>
      <c r="N143" s="12">
        <v>405000</v>
      </c>
      <c r="O143" s="12">
        <v>405000</v>
      </c>
      <c r="P143" s="27">
        <v>405000</v>
      </c>
      <c r="Q143" s="14" t="s">
        <v>478</v>
      </c>
      <c r="R143" s="12" t="s">
        <v>83</v>
      </c>
    </row>
    <row r="144" spans="1:18" ht="243">
      <c r="A144" s="1">
        <f t="shared" si="2"/>
        <v>142</v>
      </c>
      <c r="B144" s="12">
        <v>10</v>
      </c>
      <c r="C144" s="12">
        <v>5</v>
      </c>
      <c r="D144" s="12">
        <v>1</v>
      </c>
      <c r="E144" s="12">
        <v>19</v>
      </c>
      <c r="F144" s="12">
        <v>2</v>
      </c>
      <c r="G144" s="13">
        <v>4670</v>
      </c>
      <c r="H144" s="2" t="s">
        <v>648</v>
      </c>
      <c r="I144" s="14" t="s">
        <v>479</v>
      </c>
      <c r="J144" s="14" t="s">
        <v>649</v>
      </c>
      <c r="K144" s="28" t="s">
        <v>919</v>
      </c>
      <c r="L144" s="14" t="s">
        <v>480</v>
      </c>
      <c r="M144" s="14" t="s">
        <v>650</v>
      </c>
      <c r="N144" s="12">
        <v>792585</v>
      </c>
      <c r="O144" s="12">
        <v>740700</v>
      </c>
      <c r="P144" s="27">
        <v>792585</v>
      </c>
      <c r="Q144" s="14" t="s">
        <v>481</v>
      </c>
      <c r="R144" s="12" t="s">
        <v>83</v>
      </c>
    </row>
    <row r="145" spans="1:18" ht="27">
      <c r="A145" s="1">
        <f t="shared" si="2"/>
        <v>143</v>
      </c>
      <c r="B145" s="12">
        <v>10</v>
      </c>
      <c r="C145" s="12">
        <v>5</v>
      </c>
      <c r="D145" s="12">
        <v>1</v>
      </c>
      <c r="E145" s="12">
        <v>19</v>
      </c>
      <c r="F145" s="12">
        <v>2</v>
      </c>
      <c r="G145" s="13">
        <v>4670</v>
      </c>
      <c r="H145" s="2" t="s">
        <v>147</v>
      </c>
      <c r="I145" s="14" t="s">
        <v>482</v>
      </c>
      <c r="J145" s="14" t="s">
        <v>651</v>
      </c>
      <c r="K145" s="15">
        <v>142500</v>
      </c>
      <c r="L145" s="14" t="s">
        <v>483</v>
      </c>
      <c r="M145" s="14" t="s">
        <v>470</v>
      </c>
      <c r="N145" s="12">
        <v>142500</v>
      </c>
      <c r="O145" s="12">
        <v>142500</v>
      </c>
      <c r="P145" s="27">
        <v>142500</v>
      </c>
      <c r="Q145" s="14" t="s">
        <v>484</v>
      </c>
      <c r="R145" s="12" t="s">
        <v>83</v>
      </c>
    </row>
    <row r="146" spans="1:18" ht="27">
      <c r="A146" s="1">
        <f t="shared" si="2"/>
        <v>144</v>
      </c>
      <c r="B146" s="12">
        <v>10</v>
      </c>
      <c r="C146" s="12">
        <v>5</v>
      </c>
      <c r="D146" s="12">
        <v>1</v>
      </c>
      <c r="E146" s="12">
        <v>19</v>
      </c>
      <c r="F146" s="12">
        <v>2</v>
      </c>
      <c r="G146" s="13">
        <v>4670</v>
      </c>
      <c r="H146" s="2" t="s">
        <v>148</v>
      </c>
      <c r="I146" s="14" t="s">
        <v>485</v>
      </c>
      <c r="J146" s="14" t="s">
        <v>652</v>
      </c>
      <c r="K146" s="15">
        <v>39190</v>
      </c>
      <c r="L146" s="14" t="s">
        <v>486</v>
      </c>
      <c r="M146" s="14" t="s">
        <v>470</v>
      </c>
      <c r="N146" s="12">
        <v>156750</v>
      </c>
      <c r="O146" s="12">
        <v>39190</v>
      </c>
      <c r="P146" s="27">
        <v>156750</v>
      </c>
      <c r="Q146" s="14" t="s">
        <v>487</v>
      </c>
      <c r="R146" s="12" t="s">
        <v>83</v>
      </c>
    </row>
    <row r="147" spans="1:18" ht="54">
      <c r="A147" s="1">
        <f t="shared" si="2"/>
        <v>145</v>
      </c>
      <c r="B147" s="12">
        <v>10</v>
      </c>
      <c r="C147" s="12">
        <v>5</v>
      </c>
      <c r="D147" s="12">
        <v>1</v>
      </c>
      <c r="E147" s="12">
        <v>19</v>
      </c>
      <c r="F147" s="12">
        <v>2</v>
      </c>
      <c r="G147" s="13">
        <v>4670</v>
      </c>
      <c r="H147" s="2" t="s">
        <v>653</v>
      </c>
      <c r="I147" s="14" t="s">
        <v>488</v>
      </c>
      <c r="J147" s="14" t="s">
        <v>654</v>
      </c>
      <c r="K147" s="15">
        <v>194400</v>
      </c>
      <c r="L147" s="14" t="s">
        <v>489</v>
      </c>
      <c r="M147" s="14" t="s">
        <v>490</v>
      </c>
      <c r="N147" s="12">
        <v>194400</v>
      </c>
      <c r="O147" s="12">
        <v>194400</v>
      </c>
      <c r="P147" s="27">
        <v>174000</v>
      </c>
      <c r="Q147" s="14" t="s">
        <v>491</v>
      </c>
      <c r="R147" s="12" t="s">
        <v>83</v>
      </c>
    </row>
    <row r="148" spans="1:18" ht="81">
      <c r="A148" s="1">
        <f t="shared" si="2"/>
        <v>146</v>
      </c>
      <c r="B148" s="12">
        <v>10</v>
      </c>
      <c r="C148" s="12">
        <v>5</v>
      </c>
      <c r="D148" s="12">
        <v>2</v>
      </c>
      <c r="E148" s="12">
        <v>19</v>
      </c>
      <c r="F148" s="12">
        <v>2</v>
      </c>
      <c r="G148" s="13">
        <v>4750</v>
      </c>
      <c r="H148" s="2" t="s">
        <v>655</v>
      </c>
      <c r="I148" s="14" t="s">
        <v>492</v>
      </c>
      <c r="J148" s="14" t="s">
        <v>656</v>
      </c>
      <c r="K148" s="18" t="s">
        <v>918</v>
      </c>
      <c r="L148" s="14" t="s">
        <v>493</v>
      </c>
      <c r="M148" s="14" t="s">
        <v>494</v>
      </c>
      <c r="N148" s="12">
        <v>480000</v>
      </c>
      <c r="O148" s="12">
        <v>406230</v>
      </c>
      <c r="P148" s="27">
        <v>480000</v>
      </c>
      <c r="Q148" s="14" t="s">
        <v>495</v>
      </c>
      <c r="R148" s="12" t="s">
        <v>83</v>
      </c>
    </row>
    <row r="149" spans="1:18" ht="40.5">
      <c r="A149" s="1">
        <f t="shared" si="2"/>
        <v>147</v>
      </c>
      <c r="B149" s="12">
        <v>10</v>
      </c>
      <c r="C149" s="12">
        <v>5</v>
      </c>
      <c r="D149" s="12">
        <v>4</v>
      </c>
      <c r="E149" s="12">
        <v>19</v>
      </c>
      <c r="F149" s="12">
        <v>2</v>
      </c>
      <c r="G149" s="13">
        <v>4840</v>
      </c>
      <c r="H149" s="2" t="s">
        <v>657</v>
      </c>
      <c r="I149" s="14" t="s">
        <v>496</v>
      </c>
      <c r="J149" s="14" t="s">
        <v>658</v>
      </c>
      <c r="K149" s="15">
        <v>5795000</v>
      </c>
      <c r="L149" s="14" t="s">
        <v>497</v>
      </c>
      <c r="M149" s="14"/>
      <c r="N149" s="12">
        <v>5795000</v>
      </c>
      <c r="O149" s="12">
        <v>5795000</v>
      </c>
      <c r="P149" s="27">
        <v>55055000</v>
      </c>
      <c r="Q149" s="14" t="s">
        <v>498</v>
      </c>
      <c r="R149" s="12" t="s">
        <v>83</v>
      </c>
    </row>
    <row r="150" spans="1:18" ht="27">
      <c r="A150" s="1">
        <f t="shared" si="2"/>
        <v>148</v>
      </c>
      <c r="B150" s="12">
        <v>10</v>
      </c>
      <c r="C150" s="12">
        <v>6</v>
      </c>
      <c r="D150" s="12">
        <v>2</v>
      </c>
      <c r="E150" s="12">
        <v>19</v>
      </c>
      <c r="F150" s="12">
        <v>2</v>
      </c>
      <c r="G150" s="13">
        <v>5020</v>
      </c>
      <c r="H150" s="2" t="s">
        <v>659</v>
      </c>
      <c r="I150" s="14" t="s">
        <v>499</v>
      </c>
      <c r="J150" s="14" t="s">
        <v>660</v>
      </c>
      <c r="K150" s="15">
        <v>300000</v>
      </c>
      <c r="L150" s="14" t="s">
        <v>500</v>
      </c>
      <c r="M150" s="14" t="s">
        <v>661</v>
      </c>
      <c r="N150" s="12">
        <v>300000</v>
      </c>
      <c r="O150" s="12">
        <v>300000</v>
      </c>
      <c r="P150" s="27">
        <v>250000</v>
      </c>
      <c r="Q150" s="14" t="s">
        <v>501</v>
      </c>
      <c r="R150" s="12" t="s">
        <v>83</v>
      </c>
    </row>
    <row r="151" spans="1:18" ht="40.5">
      <c r="A151" s="1">
        <f t="shared" si="2"/>
        <v>149</v>
      </c>
      <c r="B151" s="12">
        <v>10</v>
      </c>
      <c r="C151" s="12">
        <v>6</v>
      </c>
      <c r="D151" s="12">
        <v>2</v>
      </c>
      <c r="E151" s="12">
        <v>19</v>
      </c>
      <c r="F151" s="12">
        <v>2</v>
      </c>
      <c r="G151" s="13">
        <v>5040</v>
      </c>
      <c r="H151" s="2" t="s">
        <v>59</v>
      </c>
      <c r="I151" s="14" t="s">
        <v>502</v>
      </c>
      <c r="J151" s="14" t="s">
        <v>662</v>
      </c>
      <c r="K151" s="15">
        <v>680000</v>
      </c>
      <c r="L151" s="14" t="s">
        <v>503</v>
      </c>
      <c r="M151" s="14" t="s">
        <v>504</v>
      </c>
      <c r="N151" s="12">
        <v>991000</v>
      </c>
      <c r="O151" s="12">
        <v>680000</v>
      </c>
      <c r="P151" s="27">
        <v>991000</v>
      </c>
      <c r="Q151" s="14" t="s">
        <v>505</v>
      </c>
      <c r="R151" s="12" t="s">
        <v>83</v>
      </c>
    </row>
    <row r="152" spans="1:18" ht="27">
      <c r="A152" s="1">
        <f t="shared" si="2"/>
        <v>150</v>
      </c>
      <c r="B152" s="12">
        <v>10</v>
      </c>
      <c r="C152" s="12">
        <v>6</v>
      </c>
      <c r="D152" s="12">
        <v>2</v>
      </c>
      <c r="E152" s="12">
        <v>19</v>
      </c>
      <c r="F152" s="12">
        <v>2</v>
      </c>
      <c r="G152" s="13">
        <v>5050</v>
      </c>
      <c r="H152" s="2" t="s">
        <v>60</v>
      </c>
      <c r="I152" s="14" t="s">
        <v>663</v>
      </c>
      <c r="J152" s="14" t="s">
        <v>664</v>
      </c>
      <c r="K152" s="15">
        <v>4066000</v>
      </c>
      <c r="L152" s="14" t="s">
        <v>665</v>
      </c>
      <c r="M152" s="14" t="s">
        <v>666</v>
      </c>
      <c r="N152" s="12">
        <v>4066000</v>
      </c>
      <c r="O152" s="12">
        <v>4066000</v>
      </c>
      <c r="P152" s="27">
        <v>3914000</v>
      </c>
      <c r="Q152" s="14" t="s">
        <v>501</v>
      </c>
      <c r="R152" s="12" t="s">
        <v>83</v>
      </c>
    </row>
    <row r="153" spans="1:18">
      <c r="G153" s="29">
        <v>104</v>
      </c>
      <c r="N153" s="36">
        <f>SUBTOTAL(9,N3:N152)</f>
        <v>1042256488</v>
      </c>
      <c r="O153" s="36">
        <f t="shared" ref="O153:P153" si="3">SUBTOTAL(9,O3:O152)</f>
        <v>773925055</v>
      </c>
      <c r="P153" s="36">
        <f t="shared" si="3"/>
        <v>618656851</v>
      </c>
    </row>
  </sheetData>
  <autoFilter ref="A2:R152" xr:uid="{4CDED337-7C3C-41B2-8BA3-4487DE4F05BF}"/>
  <phoneticPr fontId="1"/>
  <pageMargins left="0.70866141732283472" right="0.70866141732283472" top="0.74803149606299213" bottom="0.74803149606299213" header="0.31496062992125984" footer="0.31496062992125984"/>
  <pageSetup paperSize="8" scale="56" orientation="landscape" r:id="rId1"/>
  <headerFooter>
    <oddHeader>&amp;R令和2年10月30日
第2回補助金等審議会資料２</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F7D58-C3CB-4388-AB18-844AA077C662}">
  <dimension ref="A1:O13"/>
  <sheetViews>
    <sheetView tabSelected="1" zoomScaleNormal="100" zoomScaleSheetLayoutView="100" workbookViewId="0"/>
  </sheetViews>
  <sheetFormatPr defaultRowHeight="27" customHeight="1"/>
  <cols>
    <col min="1" max="1" width="10.625" style="37" customWidth="1"/>
    <col min="2" max="2" width="26.625" style="37" customWidth="1"/>
    <col min="3" max="6" width="10.625" style="37" customWidth="1"/>
    <col min="7" max="16384" width="9" style="37"/>
  </cols>
  <sheetData>
    <row r="1" spans="1:15" ht="27" customHeight="1">
      <c r="A1" s="37" t="s">
        <v>1492</v>
      </c>
    </row>
    <row r="2" spans="1:15" ht="27" customHeight="1">
      <c r="F2" s="42" t="s">
        <v>933</v>
      </c>
    </row>
    <row r="3" spans="1:15" ht="39" customHeight="1">
      <c r="A3" s="44" t="s">
        <v>935</v>
      </c>
      <c r="B3" s="43" t="s">
        <v>920</v>
      </c>
      <c r="C3" s="44" t="s">
        <v>930</v>
      </c>
      <c r="D3" s="44" t="s">
        <v>931</v>
      </c>
      <c r="E3" s="44" t="s">
        <v>932</v>
      </c>
      <c r="F3" s="44" t="s">
        <v>1491</v>
      </c>
    </row>
    <row r="4" spans="1:15" s="38" customFormat="1" ht="27" customHeight="1">
      <c r="A4" s="125" t="str">
        <f>HYPERLINK("#交付一覧!A2","Ⅰ　議会費")</f>
        <v>Ⅰ　議会費</v>
      </c>
      <c r="B4" s="45" t="s">
        <v>927</v>
      </c>
      <c r="C4" s="46">
        <v>1</v>
      </c>
      <c r="D4" s="48">
        <v>2280</v>
      </c>
      <c r="E4" s="48">
        <v>1736</v>
      </c>
      <c r="F4" s="48">
        <v>2280</v>
      </c>
      <c r="I4" s="39"/>
      <c r="J4" s="40"/>
      <c r="K4" s="39"/>
      <c r="L4" s="39"/>
      <c r="M4" s="39"/>
      <c r="N4" s="39"/>
      <c r="O4" s="41"/>
    </row>
    <row r="5" spans="1:15" s="38" customFormat="1" ht="27" customHeight="1">
      <c r="A5" s="95" t="str">
        <f>HYPERLINK("#交付一覧!A6","Ⅱ　総務費")</f>
        <v>Ⅱ　総務費</v>
      </c>
      <c r="B5" s="45" t="s">
        <v>926</v>
      </c>
      <c r="C5" s="46">
        <v>16</v>
      </c>
      <c r="D5" s="48">
        <v>36266</v>
      </c>
      <c r="E5" s="48">
        <v>27262</v>
      </c>
      <c r="F5" s="48">
        <v>43950</v>
      </c>
      <c r="I5" s="39"/>
      <c r="J5" s="40"/>
      <c r="K5" s="39"/>
      <c r="L5" s="39"/>
      <c r="M5" s="39"/>
      <c r="N5" s="39"/>
      <c r="O5" s="41"/>
    </row>
    <row r="6" spans="1:15" s="38" customFormat="1" ht="27" customHeight="1">
      <c r="A6" s="95" t="str">
        <f>HYPERLINK("#交付一覧!A25","Ⅲ　民生費")</f>
        <v>Ⅲ　民生費</v>
      </c>
      <c r="B6" s="45" t="s">
        <v>928</v>
      </c>
      <c r="C6" s="46">
        <v>24</v>
      </c>
      <c r="D6" s="48">
        <v>332264</v>
      </c>
      <c r="E6" s="48">
        <v>298341</v>
      </c>
      <c r="F6" s="48">
        <v>126042</v>
      </c>
      <c r="I6" s="39"/>
      <c r="J6" s="40"/>
      <c r="K6" s="39"/>
      <c r="L6" s="39"/>
      <c r="M6" s="39"/>
      <c r="N6" s="39"/>
      <c r="O6" s="41"/>
    </row>
    <row r="7" spans="1:15" s="38" customFormat="1" ht="27" customHeight="1">
      <c r="A7" s="95" t="str">
        <f>HYPERLINK("#交付一覧!A52","Ⅳ　衛生費")</f>
        <v>Ⅳ　衛生費</v>
      </c>
      <c r="B7" s="45" t="s">
        <v>925</v>
      </c>
      <c r="C7" s="46">
        <v>13</v>
      </c>
      <c r="D7" s="48">
        <v>23235</v>
      </c>
      <c r="E7" s="48">
        <v>21885</v>
      </c>
      <c r="F7" s="48">
        <v>28825</v>
      </c>
      <c r="I7" s="39"/>
      <c r="J7" s="40"/>
      <c r="K7" s="39"/>
      <c r="L7" s="39"/>
      <c r="M7" s="39"/>
      <c r="N7" s="39"/>
      <c r="O7" s="41"/>
    </row>
    <row r="8" spans="1:15" s="38" customFormat="1" ht="27" customHeight="1">
      <c r="A8" s="96" t="str">
        <f>HYPERLINK("#交付一覧!A68","Ⅴ　農林水産業費")</f>
        <v>Ⅴ　農林水産業費</v>
      </c>
      <c r="B8" s="45" t="s">
        <v>921</v>
      </c>
      <c r="C8" s="46">
        <v>49</v>
      </c>
      <c r="D8" s="48">
        <v>297770</v>
      </c>
      <c r="E8" s="48">
        <v>255036</v>
      </c>
      <c r="F8" s="48">
        <v>272929</v>
      </c>
      <c r="I8" s="39"/>
      <c r="J8" s="40"/>
      <c r="K8" s="39"/>
      <c r="L8" s="39"/>
      <c r="M8" s="39"/>
      <c r="N8" s="39"/>
      <c r="O8" s="41"/>
    </row>
    <row r="9" spans="1:15" s="38" customFormat="1" ht="27" customHeight="1">
      <c r="A9" s="95" t="str">
        <f>HYPERLINK("#交付一覧!A120","Ⅵ　商工費")</f>
        <v>Ⅵ　商工費</v>
      </c>
      <c r="B9" s="45" t="s">
        <v>922</v>
      </c>
      <c r="C9" s="46">
        <v>17</v>
      </c>
      <c r="D9" s="48">
        <v>322830</v>
      </c>
      <c r="E9" s="48">
        <v>146934</v>
      </c>
      <c r="F9" s="48">
        <v>67560</v>
      </c>
      <c r="I9" s="39"/>
      <c r="J9" s="40"/>
      <c r="K9" s="39"/>
      <c r="L9" s="39"/>
      <c r="M9" s="39"/>
      <c r="N9" s="39"/>
      <c r="O9" s="41"/>
    </row>
    <row r="10" spans="1:15" s="38" customFormat="1" ht="27" customHeight="1">
      <c r="A10" s="95" t="str">
        <f>HYPERLINK("#交付一覧!A140","Ⅶ　土木費")</f>
        <v>Ⅶ　土木費</v>
      </c>
      <c r="B10" s="45" t="s">
        <v>923</v>
      </c>
      <c r="C10" s="46">
        <v>7</v>
      </c>
      <c r="D10" s="48">
        <v>11237</v>
      </c>
      <c r="E10" s="48">
        <v>9610</v>
      </c>
      <c r="F10" s="48">
        <v>18700</v>
      </c>
      <c r="I10" s="39"/>
      <c r="J10" s="40"/>
      <c r="K10" s="39"/>
      <c r="L10" s="39"/>
      <c r="M10" s="39"/>
      <c r="N10" s="39"/>
      <c r="O10" s="41"/>
    </row>
    <row r="11" spans="1:15" s="38" customFormat="1" ht="27" customHeight="1">
      <c r="A11" s="95" t="str">
        <f>HYPERLINK("#交付一覧!A150","Ⅷ　消防費")</f>
        <v>Ⅷ　消防費</v>
      </c>
      <c r="B11" s="45" t="s">
        <v>924</v>
      </c>
      <c r="C11" s="46">
        <v>2</v>
      </c>
      <c r="D11" s="48">
        <v>666</v>
      </c>
      <c r="E11" s="48">
        <v>666</v>
      </c>
      <c r="F11" s="48">
        <v>1534</v>
      </c>
      <c r="I11" s="39"/>
      <c r="J11" s="40"/>
      <c r="K11" s="39"/>
      <c r="L11" s="39"/>
      <c r="M11" s="39"/>
      <c r="N11" s="39"/>
      <c r="O11" s="41"/>
    </row>
    <row r="12" spans="1:15" s="38" customFormat="1" ht="27" customHeight="1">
      <c r="A12" s="95" t="str">
        <f>HYPERLINK("#交付一覧!A155","Ⅸ　教育費")</f>
        <v>Ⅸ　教育費</v>
      </c>
      <c r="B12" s="45" t="s">
        <v>929</v>
      </c>
      <c r="C12" s="46">
        <v>22</v>
      </c>
      <c r="D12" s="48">
        <v>27558</v>
      </c>
      <c r="E12" s="48">
        <v>24305</v>
      </c>
      <c r="F12" s="48">
        <v>68633</v>
      </c>
      <c r="I12" s="39"/>
      <c r="J12" s="40"/>
      <c r="K12" s="39"/>
      <c r="L12" s="39"/>
      <c r="M12" s="39"/>
      <c r="N12" s="39"/>
      <c r="O12" s="41"/>
    </row>
    <row r="13" spans="1:15" ht="27" customHeight="1">
      <c r="A13" s="142" t="s">
        <v>934</v>
      </c>
      <c r="B13" s="143"/>
      <c r="C13" s="47">
        <f>SUM(C4:C12)</f>
        <v>151</v>
      </c>
      <c r="D13" s="48">
        <f t="shared" ref="D13:F13" si="0">SUM(D4:D12)</f>
        <v>1054106</v>
      </c>
      <c r="E13" s="48">
        <f t="shared" si="0"/>
        <v>785775</v>
      </c>
      <c r="F13" s="48">
        <f t="shared" si="0"/>
        <v>630453</v>
      </c>
    </row>
  </sheetData>
  <mergeCells count="1">
    <mergeCell ref="A13:B13"/>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C386-EE2F-45F6-9AB6-B4B3F37789A4}">
  <dimension ref="A1:M180"/>
  <sheetViews>
    <sheetView view="pageBreakPreview" zoomScale="70" zoomScaleNormal="70" zoomScaleSheetLayoutView="70" workbookViewId="0"/>
  </sheetViews>
  <sheetFormatPr defaultRowHeight="13.5"/>
  <cols>
    <col min="1" max="1" width="4.75" style="3" customWidth="1"/>
    <col min="2" max="2" width="19.75" style="3" customWidth="1"/>
    <col min="3" max="3" width="35.625" style="3" customWidth="1"/>
    <col min="4" max="4" width="20.625" style="4" customWidth="1"/>
    <col min="5" max="5" width="11.5" style="4" customWidth="1"/>
    <col min="6" max="6" width="13.875" style="49" customWidth="1"/>
    <col min="7" max="8" width="35.625" style="4" customWidth="1"/>
    <col min="9" max="10" width="13.875" style="3" customWidth="1"/>
    <col min="11" max="11" width="35.625" style="3" customWidth="1"/>
    <col min="12" max="12" width="15.75" style="3" customWidth="1"/>
    <col min="13" max="13" width="19.125" style="6" customWidth="1"/>
    <col min="14" max="16384" width="9" style="3"/>
  </cols>
  <sheetData>
    <row r="1" spans="1:13" ht="27.75" customHeight="1">
      <c r="A1" s="99" t="s">
        <v>807</v>
      </c>
      <c r="B1" s="57"/>
      <c r="C1" s="57"/>
      <c r="D1" s="100"/>
      <c r="E1" s="100"/>
      <c r="F1" s="101"/>
      <c r="G1" s="100"/>
      <c r="H1" s="100"/>
      <c r="I1" s="57"/>
      <c r="J1" s="57"/>
      <c r="K1" s="57"/>
      <c r="M1" s="82"/>
    </row>
    <row r="2" spans="1:13" s="57" customFormat="1" ht="27.75" customHeight="1">
      <c r="A2" s="144" t="str">
        <f>HYPERLINK("#目的別歳出!A4","Ⅰ　議会費")</f>
        <v>Ⅰ　議会費</v>
      </c>
      <c r="B2" s="145"/>
      <c r="C2" s="103"/>
      <c r="D2" s="103"/>
      <c r="E2" s="104"/>
      <c r="F2" s="103"/>
      <c r="G2" s="103"/>
      <c r="H2" s="103"/>
      <c r="I2" s="103"/>
      <c r="J2" s="105"/>
      <c r="K2" s="102"/>
      <c r="M2" s="102"/>
    </row>
    <row r="3" spans="1:13" ht="27" customHeight="1">
      <c r="A3" s="50" t="s">
        <v>0</v>
      </c>
      <c r="B3" s="50" t="s">
        <v>1522</v>
      </c>
      <c r="C3" s="50" t="s">
        <v>1</v>
      </c>
      <c r="D3" s="51" t="s">
        <v>2</v>
      </c>
      <c r="E3" s="51" t="s">
        <v>938</v>
      </c>
      <c r="F3" s="52" t="s">
        <v>506</v>
      </c>
      <c r="G3" s="51" t="s">
        <v>3</v>
      </c>
      <c r="H3" s="51" t="s">
        <v>4</v>
      </c>
      <c r="I3" s="51" t="s">
        <v>8</v>
      </c>
      <c r="J3" s="51" t="s">
        <v>9</v>
      </c>
      <c r="K3" s="50" t="s">
        <v>6</v>
      </c>
      <c r="L3" s="51" t="s">
        <v>7</v>
      </c>
      <c r="M3" s="58" t="s">
        <v>1493</v>
      </c>
    </row>
    <row r="4" spans="1:13" ht="54.75" thickBot="1">
      <c r="A4" s="129">
        <v>1</v>
      </c>
      <c r="B4" s="130" t="s">
        <v>144</v>
      </c>
      <c r="C4" s="130" t="s">
        <v>451</v>
      </c>
      <c r="D4" s="130" t="s">
        <v>936</v>
      </c>
      <c r="E4" s="130" t="s">
        <v>937</v>
      </c>
      <c r="F4" s="131" t="str">
        <f>HYPERLINK("#団体交付詳細!A3","25,644～120,000")</f>
        <v>25,644～120,000</v>
      </c>
      <c r="G4" s="130" t="s">
        <v>640</v>
      </c>
      <c r="H4" s="130" t="s">
        <v>452</v>
      </c>
      <c r="I4" s="132">
        <v>2280000</v>
      </c>
      <c r="J4" s="132">
        <v>1736151</v>
      </c>
      <c r="K4" s="130" t="s">
        <v>453</v>
      </c>
      <c r="L4" s="134" t="s">
        <v>69</v>
      </c>
      <c r="M4" s="133">
        <v>2280000</v>
      </c>
    </row>
    <row r="5" spans="1:13" ht="27.75" customHeight="1" thickTop="1">
      <c r="A5" s="135" t="s">
        <v>1494</v>
      </c>
      <c r="B5" s="136">
        <v>1</v>
      </c>
      <c r="C5" s="137"/>
      <c r="D5" s="137"/>
      <c r="E5" s="137"/>
      <c r="F5" s="138"/>
      <c r="G5" s="137"/>
      <c r="H5" s="137"/>
      <c r="I5" s="139">
        <f>I4</f>
        <v>2280000</v>
      </c>
      <c r="J5" s="139">
        <f>J4</f>
        <v>1736151</v>
      </c>
      <c r="K5" s="137"/>
      <c r="L5" s="140"/>
      <c r="M5" s="141">
        <f>M4</f>
        <v>2280000</v>
      </c>
    </row>
    <row r="6" spans="1:13" s="57" customFormat="1" ht="27.75" customHeight="1">
      <c r="A6" s="144" t="str">
        <f>HYPERLINK("#目的別歳出!A5","Ⅱ　総務費")</f>
        <v>Ⅱ　総務費</v>
      </c>
      <c r="B6" s="145"/>
      <c r="C6" s="103"/>
      <c r="D6" s="103"/>
      <c r="E6" s="104"/>
      <c r="F6" s="103"/>
      <c r="G6" s="103"/>
      <c r="H6" s="103"/>
      <c r="I6" s="103"/>
      <c r="J6" s="105"/>
      <c r="K6" s="102"/>
      <c r="L6" s="100"/>
      <c r="M6" s="102"/>
    </row>
    <row r="7" spans="1:13" ht="27">
      <c r="A7" s="50" t="s">
        <v>0</v>
      </c>
      <c r="B7" s="50" t="s">
        <v>1522</v>
      </c>
      <c r="C7" s="50" t="s">
        <v>1</v>
      </c>
      <c r="D7" s="51" t="s">
        <v>2</v>
      </c>
      <c r="E7" s="51" t="s">
        <v>938</v>
      </c>
      <c r="F7" s="52" t="s">
        <v>506</v>
      </c>
      <c r="G7" s="51" t="s">
        <v>3</v>
      </c>
      <c r="H7" s="51" t="s">
        <v>4</v>
      </c>
      <c r="I7" s="51" t="s">
        <v>8</v>
      </c>
      <c r="J7" s="51" t="s">
        <v>9</v>
      </c>
      <c r="K7" s="50" t="s">
        <v>6</v>
      </c>
      <c r="L7" s="51" t="s">
        <v>7</v>
      </c>
      <c r="M7" s="58" t="s">
        <v>1493</v>
      </c>
    </row>
    <row r="8" spans="1:13" ht="54">
      <c r="A8" s="114">
        <v>2</v>
      </c>
      <c r="B8" s="62" t="s">
        <v>10</v>
      </c>
      <c r="C8" s="60" t="s">
        <v>84</v>
      </c>
      <c r="D8" s="60" t="s">
        <v>1004</v>
      </c>
      <c r="E8" s="60" t="s">
        <v>1065</v>
      </c>
      <c r="F8" s="63">
        <v>120000</v>
      </c>
      <c r="G8" s="60" t="s">
        <v>85</v>
      </c>
      <c r="H8" s="60" t="s">
        <v>528</v>
      </c>
      <c r="I8" s="107">
        <v>300000</v>
      </c>
      <c r="J8" s="107">
        <v>120000</v>
      </c>
      <c r="K8" s="60" t="s">
        <v>797</v>
      </c>
      <c r="L8" s="62" t="s">
        <v>70</v>
      </c>
      <c r="M8" s="109">
        <v>300000</v>
      </c>
    </row>
    <row r="9" spans="1:13" ht="27">
      <c r="A9" s="114">
        <v>3</v>
      </c>
      <c r="B9" s="62" t="s">
        <v>11</v>
      </c>
      <c r="C9" s="60" t="s">
        <v>821</v>
      </c>
      <c r="D9" s="60" t="s">
        <v>529</v>
      </c>
      <c r="E9" s="60" t="s">
        <v>1008</v>
      </c>
      <c r="F9" s="63">
        <v>374950</v>
      </c>
      <c r="G9" s="60" t="s">
        <v>1532</v>
      </c>
      <c r="H9" s="60" t="s">
        <v>530</v>
      </c>
      <c r="I9" s="107">
        <v>600000</v>
      </c>
      <c r="J9" s="107">
        <v>374950</v>
      </c>
      <c r="K9" s="60" t="s">
        <v>89</v>
      </c>
      <c r="L9" s="62" t="s">
        <v>70</v>
      </c>
      <c r="M9" s="108">
        <v>600000</v>
      </c>
    </row>
    <row r="10" spans="1:13" ht="40.5">
      <c r="A10" s="114">
        <v>4</v>
      </c>
      <c r="B10" s="62" t="s">
        <v>1531</v>
      </c>
      <c r="C10" s="60" t="s">
        <v>1485</v>
      </c>
      <c r="D10" s="60" t="s">
        <v>547</v>
      </c>
      <c r="E10" s="60" t="s">
        <v>1008</v>
      </c>
      <c r="F10" s="63">
        <v>4911712</v>
      </c>
      <c r="G10" s="60" t="s">
        <v>1533</v>
      </c>
      <c r="H10" s="60" t="s">
        <v>820</v>
      </c>
      <c r="I10" s="107">
        <v>5000000</v>
      </c>
      <c r="J10" s="107">
        <v>4911712</v>
      </c>
      <c r="K10" s="60" t="s">
        <v>1535</v>
      </c>
      <c r="L10" s="62" t="s">
        <v>546</v>
      </c>
      <c r="M10" s="107">
        <v>5000000</v>
      </c>
    </row>
    <row r="11" spans="1:13" ht="94.5">
      <c r="A11" s="114">
        <v>5</v>
      </c>
      <c r="B11" s="62" t="s">
        <v>545</v>
      </c>
      <c r="C11" s="60" t="s">
        <v>544</v>
      </c>
      <c r="D11" s="60" t="s">
        <v>543</v>
      </c>
      <c r="E11" s="60" t="s">
        <v>1008</v>
      </c>
      <c r="F11" s="63">
        <v>1200000</v>
      </c>
      <c r="G11" s="60" t="s">
        <v>1003</v>
      </c>
      <c r="H11" s="60" t="s">
        <v>823</v>
      </c>
      <c r="I11" s="107">
        <v>1200000</v>
      </c>
      <c r="J11" s="107">
        <v>1200000</v>
      </c>
      <c r="K11" s="60" t="s">
        <v>1534</v>
      </c>
      <c r="L11" s="62" t="s">
        <v>70</v>
      </c>
      <c r="M11" s="108">
        <v>0</v>
      </c>
    </row>
    <row r="12" spans="1:13" ht="40.5">
      <c r="A12" s="114">
        <v>6</v>
      </c>
      <c r="B12" s="62" t="s">
        <v>542</v>
      </c>
      <c r="C12" s="60" t="s">
        <v>541</v>
      </c>
      <c r="D12" s="60" t="s">
        <v>540</v>
      </c>
      <c r="E12" s="60" t="s">
        <v>1008</v>
      </c>
      <c r="F12" s="63">
        <v>154900</v>
      </c>
      <c r="G12" s="60" t="s">
        <v>539</v>
      </c>
      <c r="H12" s="60" t="s">
        <v>538</v>
      </c>
      <c r="I12" s="107">
        <v>155000</v>
      </c>
      <c r="J12" s="107">
        <v>154900</v>
      </c>
      <c r="K12" s="60" t="s">
        <v>537</v>
      </c>
      <c r="L12" s="62" t="s">
        <v>70</v>
      </c>
      <c r="M12" s="108">
        <v>153000</v>
      </c>
    </row>
    <row r="13" spans="1:13" ht="40.5">
      <c r="A13" s="114">
        <v>7</v>
      </c>
      <c r="B13" s="62" t="s">
        <v>536</v>
      </c>
      <c r="C13" s="60" t="s">
        <v>90</v>
      </c>
      <c r="D13" s="60" t="s">
        <v>535</v>
      </c>
      <c r="E13" s="60" t="s">
        <v>1008</v>
      </c>
      <c r="F13" s="63">
        <v>648</v>
      </c>
      <c r="G13" s="60" t="s">
        <v>91</v>
      </c>
      <c r="H13" s="60" t="s">
        <v>530</v>
      </c>
      <c r="I13" s="107">
        <v>199000</v>
      </c>
      <c r="J13" s="107">
        <v>648</v>
      </c>
      <c r="K13" s="60" t="s">
        <v>92</v>
      </c>
      <c r="L13" s="62" t="s">
        <v>70</v>
      </c>
      <c r="M13" s="108">
        <v>394000</v>
      </c>
    </row>
    <row r="14" spans="1:13" ht="67.5">
      <c r="A14" s="114">
        <v>8</v>
      </c>
      <c r="B14" s="60" t="s">
        <v>773</v>
      </c>
      <c r="C14" s="60" t="s">
        <v>763</v>
      </c>
      <c r="D14" s="60" t="s">
        <v>1005</v>
      </c>
      <c r="E14" s="60" t="s">
        <v>1016</v>
      </c>
      <c r="F14" s="63">
        <v>1000000</v>
      </c>
      <c r="G14" s="60" t="s">
        <v>764</v>
      </c>
      <c r="H14" s="60" t="s">
        <v>765</v>
      </c>
      <c r="I14" s="107">
        <v>2000000</v>
      </c>
      <c r="J14" s="107">
        <v>1000000</v>
      </c>
      <c r="K14" s="60" t="s">
        <v>766</v>
      </c>
      <c r="L14" s="62" t="s">
        <v>67</v>
      </c>
      <c r="M14" s="107">
        <v>0</v>
      </c>
    </row>
    <row r="15" spans="1:13" ht="40.5">
      <c r="A15" s="114">
        <v>9</v>
      </c>
      <c r="B15" s="62" t="s">
        <v>772</v>
      </c>
      <c r="C15" s="60" t="s">
        <v>767</v>
      </c>
      <c r="D15" s="60" t="s">
        <v>1006</v>
      </c>
      <c r="E15" s="60" t="s">
        <v>1016</v>
      </c>
      <c r="F15" s="63">
        <v>642000</v>
      </c>
      <c r="G15" s="60" t="s">
        <v>769</v>
      </c>
      <c r="H15" s="60" t="s">
        <v>1517</v>
      </c>
      <c r="I15" s="107">
        <v>1600000</v>
      </c>
      <c r="J15" s="107">
        <v>642000</v>
      </c>
      <c r="K15" s="60" t="s">
        <v>771</v>
      </c>
      <c r="L15" s="62" t="s">
        <v>67</v>
      </c>
      <c r="M15" s="107">
        <v>1600000</v>
      </c>
    </row>
    <row r="16" spans="1:13" ht="27">
      <c r="A16" s="114">
        <v>10</v>
      </c>
      <c r="B16" s="62" t="s">
        <v>14</v>
      </c>
      <c r="C16" s="60" t="s">
        <v>102</v>
      </c>
      <c r="D16" s="60" t="s">
        <v>940</v>
      </c>
      <c r="E16" s="60" t="s">
        <v>939</v>
      </c>
      <c r="F16" s="97" t="str">
        <f>HYPERLINK("#団体交付詳細!A14","57,050～103,050")</f>
        <v>57,050～103,050</v>
      </c>
      <c r="G16" s="60" t="s">
        <v>103</v>
      </c>
      <c r="H16" s="60" t="s">
        <v>104</v>
      </c>
      <c r="I16" s="107">
        <v>646000</v>
      </c>
      <c r="J16" s="107">
        <v>533905</v>
      </c>
      <c r="K16" s="60" t="s">
        <v>101</v>
      </c>
      <c r="L16" s="62" t="s">
        <v>71</v>
      </c>
      <c r="M16" s="110">
        <v>640000</v>
      </c>
    </row>
    <row r="17" spans="1:13" ht="40.5">
      <c r="A17" s="114">
        <v>11</v>
      </c>
      <c r="B17" s="62" t="s">
        <v>13</v>
      </c>
      <c r="C17" s="59" t="s">
        <v>96</v>
      </c>
      <c r="D17" s="60" t="s">
        <v>534</v>
      </c>
      <c r="E17" s="60" t="s">
        <v>1008</v>
      </c>
      <c r="F17" s="63">
        <v>5313000</v>
      </c>
      <c r="G17" s="60" t="s">
        <v>97</v>
      </c>
      <c r="H17" s="60" t="s">
        <v>98</v>
      </c>
      <c r="I17" s="107">
        <v>5585000</v>
      </c>
      <c r="J17" s="107">
        <v>5313000</v>
      </c>
      <c r="K17" s="60" t="s">
        <v>1002</v>
      </c>
      <c r="L17" s="62" t="s">
        <v>70</v>
      </c>
      <c r="M17" s="108">
        <v>6189000</v>
      </c>
    </row>
    <row r="18" spans="1:13" ht="94.5">
      <c r="A18" s="114">
        <v>12</v>
      </c>
      <c r="B18" s="62" t="s">
        <v>15</v>
      </c>
      <c r="C18" s="60" t="s">
        <v>106</v>
      </c>
      <c r="D18" s="60" t="s">
        <v>515</v>
      </c>
      <c r="E18" s="60" t="s">
        <v>1007</v>
      </c>
      <c r="F18" s="97" t="str">
        <f>HYPERLINK("#団体交付詳細!A19","30,813～
100,000")</f>
        <v>30,813～
100,000</v>
      </c>
      <c r="G18" s="60" t="s">
        <v>826</v>
      </c>
      <c r="H18" s="60" t="s">
        <v>1528</v>
      </c>
      <c r="I18" s="107">
        <v>1400000</v>
      </c>
      <c r="J18" s="107">
        <v>768156</v>
      </c>
      <c r="K18" s="60" t="s">
        <v>107</v>
      </c>
      <c r="L18" s="62" t="s">
        <v>71</v>
      </c>
      <c r="M18" s="110">
        <v>1354000</v>
      </c>
    </row>
    <row r="19" spans="1:13" ht="40.5">
      <c r="A19" s="114">
        <v>13</v>
      </c>
      <c r="B19" s="62" t="s">
        <v>16</v>
      </c>
      <c r="C19" s="60" t="s">
        <v>514</v>
      </c>
      <c r="D19" s="60" t="s">
        <v>515</v>
      </c>
      <c r="E19" s="60" t="s">
        <v>962</v>
      </c>
      <c r="F19" s="97" t="str">
        <f>HYPERLINK("#団体交付詳細!A25","159,000～
170,000")</f>
        <v>159,000～
170,000</v>
      </c>
      <c r="G19" s="60" t="s">
        <v>517</v>
      </c>
      <c r="H19" s="60" t="s">
        <v>1529</v>
      </c>
      <c r="I19" s="107">
        <v>1190000</v>
      </c>
      <c r="J19" s="107">
        <v>1173000</v>
      </c>
      <c r="K19" s="60" t="s">
        <v>519</v>
      </c>
      <c r="L19" s="62" t="s">
        <v>71</v>
      </c>
      <c r="M19" s="110">
        <v>1190000</v>
      </c>
    </row>
    <row r="20" spans="1:13" ht="27">
      <c r="A20" s="114">
        <v>14</v>
      </c>
      <c r="B20" s="62" t="s">
        <v>533</v>
      </c>
      <c r="C20" s="60" t="s">
        <v>532</v>
      </c>
      <c r="D20" s="60" t="s">
        <v>531</v>
      </c>
      <c r="E20" s="60" t="s">
        <v>1008</v>
      </c>
      <c r="F20" s="63">
        <v>1500000</v>
      </c>
      <c r="G20" s="60" t="s">
        <v>99</v>
      </c>
      <c r="H20" s="60" t="s">
        <v>825</v>
      </c>
      <c r="I20" s="107">
        <v>1500000</v>
      </c>
      <c r="J20" s="107">
        <v>1500000</v>
      </c>
      <c r="K20" s="60" t="s">
        <v>100</v>
      </c>
      <c r="L20" s="62" t="s">
        <v>70</v>
      </c>
      <c r="M20" s="108">
        <v>2296000</v>
      </c>
    </row>
    <row r="21" spans="1:13" ht="40.5">
      <c r="A21" s="114">
        <v>15</v>
      </c>
      <c r="B21" s="60" t="s">
        <v>882</v>
      </c>
      <c r="C21" s="64" t="s">
        <v>883</v>
      </c>
      <c r="D21" s="64" t="s">
        <v>1009</v>
      </c>
      <c r="E21" s="64" t="s">
        <v>942</v>
      </c>
      <c r="F21" s="97" t="str">
        <f>HYPERLINK("#団体交付詳細!A30","66,000～100,000")</f>
        <v>66,000～100,000</v>
      </c>
      <c r="G21" s="64" t="s">
        <v>887</v>
      </c>
      <c r="H21" s="64" t="s">
        <v>888</v>
      </c>
      <c r="I21" s="111">
        <v>1300000</v>
      </c>
      <c r="J21" s="111">
        <v>536000</v>
      </c>
      <c r="K21" s="64" t="s">
        <v>886</v>
      </c>
      <c r="L21" s="62" t="s">
        <v>889</v>
      </c>
      <c r="M21" s="112">
        <v>1500000</v>
      </c>
    </row>
    <row r="22" spans="1:13" ht="40.5">
      <c r="A22" s="114">
        <v>16</v>
      </c>
      <c r="B22" s="62" t="s">
        <v>17</v>
      </c>
      <c r="C22" s="60" t="s">
        <v>149</v>
      </c>
      <c r="D22" s="60" t="s">
        <v>521</v>
      </c>
      <c r="E22" s="60" t="s">
        <v>1510</v>
      </c>
      <c r="F22" s="97" t="str">
        <f>HYPERLINK("#団体交付詳細!A34","15,000～
390,000")</f>
        <v>15,000～
390,000</v>
      </c>
      <c r="G22" s="60" t="s">
        <v>525</v>
      </c>
      <c r="H22" s="60" t="s">
        <v>526</v>
      </c>
      <c r="I22" s="107">
        <v>4005000</v>
      </c>
      <c r="J22" s="107">
        <v>3971904</v>
      </c>
      <c r="K22" s="60" t="s">
        <v>150</v>
      </c>
      <c r="L22" s="62" t="s">
        <v>71</v>
      </c>
      <c r="M22" s="110">
        <v>640000</v>
      </c>
    </row>
    <row r="23" spans="1:13" ht="95.25" thickBot="1">
      <c r="A23" s="114">
        <v>17</v>
      </c>
      <c r="B23" s="62" t="s">
        <v>22</v>
      </c>
      <c r="C23" s="60" t="s">
        <v>178</v>
      </c>
      <c r="D23" s="60" t="s">
        <v>534</v>
      </c>
      <c r="E23" s="60" t="s">
        <v>1008</v>
      </c>
      <c r="F23" s="63">
        <v>5061600</v>
      </c>
      <c r="G23" s="60" t="s">
        <v>179</v>
      </c>
      <c r="H23" s="60" t="s">
        <v>180</v>
      </c>
      <c r="I23" s="107">
        <v>9586000</v>
      </c>
      <c r="J23" s="107">
        <v>5061600</v>
      </c>
      <c r="K23" s="60" t="s">
        <v>1527</v>
      </c>
      <c r="L23" s="62" t="s">
        <v>73</v>
      </c>
      <c r="M23" s="108">
        <v>22094000</v>
      </c>
    </row>
    <row r="24" spans="1:13" ht="27.75" customHeight="1" thickTop="1">
      <c r="A24" s="135" t="s">
        <v>1494</v>
      </c>
      <c r="B24" s="136">
        <f>COUNTA(B8:B23)</f>
        <v>16</v>
      </c>
      <c r="C24" s="137"/>
      <c r="D24" s="137"/>
      <c r="E24" s="137"/>
      <c r="F24" s="138"/>
      <c r="G24" s="137"/>
      <c r="H24" s="137"/>
      <c r="I24" s="139">
        <f>SUM(I8:I23)</f>
        <v>36266000</v>
      </c>
      <c r="J24" s="139">
        <f>SUM(J8:J23)</f>
        <v>27261775</v>
      </c>
      <c r="K24" s="137"/>
      <c r="L24" s="140"/>
      <c r="M24" s="139">
        <f>SUM(M8:M23)</f>
        <v>43950000</v>
      </c>
    </row>
    <row r="25" spans="1:13" s="57" customFormat="1" ht="27.75" customHeight="1">
      <c r="A25" s="146" t="str">
        <f>HYPERLINK("#目的別歳出!A6","Ⅲ　民生費")</f>
        <v>Ⅲ　民生費</v>
      </c>
      <c r="B25" s="147"/>
      <c r="C25" s="54"/>
      <c r="D25" s="54"/>
      <c r="E25" s="55"/>
      <c r="F25" s="54"/>
      <c r="G25" s="54"/>
      <c r="H25" s="54"/>
      <c r="I25" s="54"/>
      <c r="J25" s="56"/>
      <c r="K25" s="53"/>
      <c r="M25" s="53"/>
    </row>
    <row r="26" spans="1:13" ht="27">
      <c r="A26" s="50" t="s">
        <v>0</v>
      </c>
      <c r="B26" s="50" t="s">
        <v>1522</v>
      </c>
      <c r="C26" s="50" t="s">
        <v>1</v>
      </c>
      <c r="D26" s="51" t="s">
        <v>2</v>
      </c>
      <c r="E26" s="51" t="s">
        <v>938</v>
      </c>
      <c r="F26" s="52" t="s">
        <v>506</v>
      </c>
      <c r="G26" s="51" t="s">
        <v>3</v>
      </c>
      <c r="H26" s="51" t="s">
        <v>4</v>
      </c>
      <c r="I26" s="51" t="s">
        <v>8</v>
      </c>
      <c r="J26" s="51" t="s">
        <v>9</v>
      </c>
      <c r="K26" s="50" t="s">
        <v>6</v>
      </c>
      <c r="L26" s="50" t="s">
        <v>7</v>
      </c>
      <c r="M26" s="58" t="s">
        <v>1493</v>
      </c>
    </row>
    <row r="27" spans="1:13" ht="40.5">
      <c r="A27" s="114">
        <v>18</v>
      </c>
      <c r="B27" s="62" t="s">
        <v>18</v>
      </c>
      <c r="C27" s="60" t="s">
        <v>158</v>
      </c>
      <c r="D27" s="60" t="s">
        <v>777</v>
      </c>
      <c r="E27" s="60" t="s">
        <v>1008</v>
      </c>
      <c r="F27" s="63">
        <v>2744000</v>
      </c>
      <c r="G27" s="60" t="s">
        <v>828</v>
      </c>
      <c r="H27" s="60" t="s">
        <v>159</v>
      </c>
      <c r="I27" s="107">
        <v>2856000</v>
      </c>
      <c r="J27" s="107">
        <v>2744000</v>
      </c>
      <c r="K27" s="60" t="s">
        <v>160</v>
      </c>
      <c r="L27" s="61" t="s">
        <v>72</v>
      </c>
      <c r="M27" s="113">
        <v>5202000</v>
      </c>
    </row>
    <row r="28" spans="1:13" ht="40.5">
      <c r="A28" s="114">
        <v>19</v>
      </c>
      <c r="B28" s="62" t="s">
        <v>19</v>
      </c>
      <c r="C28" s="60" t="s">
        <v>778</v>
      </c>
      <c r="D28" s="60" t="s">
        <v>779</v>
      </c>
      <c r="E28" s="60" t="s">
        <v>1008</v>
      </c>
      <c r="F28" s="117">
        <v>26768000</v>
      </c>
      <c r="G28" s="60" t="s">
        <v>780</v>
      </c>
      <c r="H28" s="60" t="s">
        <v>781</v>
      </c>
      <c r="I28" s="107">
        <v>26768000</v>
      </c>
      <c r="J28" s="107">
        <v>26768000</v>
      </c>
      <c r="K28" s="60" t="s">
        <v>782</v>
      </c>
      <c r="L28" s="61" t="s">
        <v>72</v>
      </c>
      <c r="M28" s="113">
        <v>26761000</v>
      </c>
    </row>
    <row r="29" spans="1:13" ht="54">
      <c r="A29" s="114">
        <v>20</v>
      </c>
      <c r="B29" s="62" t="s">
        <v>113</v>
      </c>
      <c r="C29" s="60" t="s">
        <v>110</v>
      </c>
      <c r="D29" s="60" t="s">
        <v>783</v>
      </c>
      <c r="E29" s="65" t="s">
        <v>1008</v>
      </c>
      <c r="F29" s="63">
        <v>847021</v>
      </c>
      <c r="G29" s="60" t="s">
        <v>829</v>
      </c>
      <c r="H29" s="60" t="s">
        <v>111</v>
      </c>
      <c r="I29" s="107">
        <v>848000</v>
      </c>
      <c r="J29" s="107">
        <v>847021</v>
      </c>
      <c r="K29" s="60" t="s">
        <v>112</v>
      </c>
      <c r="L29" s="61" t="s">
        <v>72</v>
      </c>
      <c r="M29" s="113">
        <v>848000</v>
      </c>
    </row>
    <row r="30" spans="1:13" ht="27">
      <c r="A30" s="114">
        <v>21</v>
      </c>
      <c r="B30" s="62" t="s">
        <v>20</v>
      </c>
      <c r="C30" s="60" t="s">
        <v>161</v>
      </c>
      <c r="D30" s="60" t="s">
        <v>784</v>
      </c>
      <c r="E30" s="60" t="s">
        <v>1008</v>
      </c>
      <c r="F30" s="63">
        <v>80000</v>
      </c>
      <c r="G30" s="60" t="s">
        <v>162</v>
      </c>
      <c r="H30" s="60" t="s">
        <v>163</v>
      </c>
      <c r="I30" s="107">
        <v>315000</v>
      </c>
      <c r="J30" s="107">
        <v>80000</v>
      </c>
      <c r="K30" s="60" t="s">
        <v>164</v>
      </c>
      <c r="L30" s="61" t="s">
        <v>72</v>
      </c>
      <c r="M30" s="113">
        <v>315000</v>
      </c>
    </row>
    <row r="31" spans="1:13" ht="54">
      <c r="A31" s="114">
        <v>22</v>
      </c>
      <c r="B31" s="62" t="s">
        <v>118</v>
      </c>
      <c r="C31" s="60" t="s">
        <v>114</v>
      </c>
      <c r="D31" s="60" t="s">
        <v>785</v>
      </c>
      <c r="E31" s="60" t="s">
        <v>1008</v>
      </c>
      <c r="F31" s="63">
        <v>297308</v>
      </c>
      <c r="G31" s="60" t="s">
        <v>115</v>
      </c>
      <c r="H31" s="60" t="s">
        <v>116</v>
      </c>
      <c r="I31" s="107">
        <v>298000</v>
      </c>
      <c r="J31" s="107">
        <v>297308</v>
      </c>
      <c r="K31" s="60" t="s">
        <v>117</v>
      </c>
      <c r="L31" s="61" t="s">
        <v>72</v>
      </c>
      <c r="M31" s="113">
        <v>298000</v>
      </c>
    </row>
    <row r="32" spans="1:13" ht="40.5">
      <c r="A32" s="114">
        <v>23</v>
      </c>
      <c r="B32" s="62" t="s">
        <v>123</v>
      </c>
      <c r="C32" s="60" t="s">
        <v>119</v>
      </c>
      <c r="D32" s="60" t="s">
        <v>786</v>
      </c>
      <c r="E32" s="60" t="s">
        <v>1008</v>
      </c>
      <c r="F32" s="63">
        <v>706000</v>
      </c>
      <c r="G32" s="60" t="s">
        <v>120</v>
      </c>
      <c r="H32" s="60" t="s">
        <v>121</v>
      </c>
      <c r="I32" s="107">
        <v>706000</v>
      </c>
      <c r="J32" s="107">
        <v>706000</v>
      </c>
      <c r="K32" s="60" t="s">
        <v>122</v>
      </c>
      <c r="L32" s="61" t="s">
        <v>72</v>
      </c>
      <c r="M32" s="113">
        <v>706000</v>
      </c>
    </row>
    <row r="33" spans="1:13" ht="27">
      <c r="A33" s="114">
        <v>24</v>
      </c>
      <c r="B33" s="62" t="s">
        <v>808</v>
      </c>
      <c r="C33" s="60" t="s">
        <v>165</v>
      </c>
      <c r="D33" s="60" t="s">
        <v>787</v>
      </c>
      <c r="E33" s="60" t="s">
        <v>1008</v>
      </c>
      <c r="F33" s="63">
        <v>6350941</v>
      </c>
      <c r="G33" s="60" t="s">
        <v>166</v>
      </c>
      <c r="H33" s="60" t="s">
        <v>167</v>
      </c>
      <c r="I33" s="107">
        <v>6411000</v>
      </c>
      <c r="J33" s="107">
        <v>6350941</v>
      </c>
      <c r="K33" s="60" t="s">
        <v>168</v>
      </c>
      <c r="L33" s="61" t="s">
        <v>72</v>
      </c>
      <c r="M33" s="113">
        <v>8441000</v>
      </c>
    </row>
    <row r="34" spans="1:13" ht="54">
      <c r="A34" s="114">
        <v>25</v>
      </c>
      <c r="B34" s="62" t="s">
        <v>23</v>
      </c>
      <c r="C34" s="60" t="s">
        <v>182</v>
      </c>
      <c r="D34" s="60" t="s">
        <v>1000</v>
      </c>
      <c r="E34" s="60" t="s">
        <v>1010</v>
      </c>
      <c r="F34" s="97" t="str">
        <f>HYPERLINK("#団体交付詳細!A50","2,000～1,866,772")</f>
        <v>2,000～1,866,772</v>
      </c>
      <c r="G34" s="60" t="s">
        <v>183</v>
      </c>
      <c r="H34" s="60" t="s">
        <v>184</v>
      </c>
      <c r="I34" s="107">
        <v>13674000</v>
      </c>
      <c r="J34" s="107">
        <v>12690772</v>
      </c>
      <c r="K34" s="60" t="s">
        <v>185</v>
      </c>
      <c r="L34" s="61" t="s">
        <v>74</v>
      </c>
      <c r="M34" s="113">
        <v>13610000</v>
      </c>
    </row>
    <row r="35" spans="1:13" ht="54">
      <c r="A35" s="114">
        <v>26</v>
      </c>
      <c r="B35" s="62" t="s">
        <v>24</v>
      </c>
      <c r="C35" s="60" t="s">
        <v>186</v>
      </c>
      <c r="D35" s="60" t="s">
        <v>627</v>
      </c>
      <c r="E35" s="60" t="s">
        <v>1011</v>
      </c>
      <c r="F35" s="63">
        <v>8800000</v>
      </c>
      <c r="G35" s="60" t="s">
        <v>187</v>
      </c>
      <c r="H35" s="60" t="s">
        <v>188</v>
      </c>
      <c r="I35" s="107">
        <v>8800000</v>
      </c>
      <c r="J35" s="107">
        <v>8800000</v>
      </c>
      <c r="K35" s="60" t="s">
        <v>189</v>
      </c>
      <c r="L35" s="61" t="s">
        <v>74</v>
      </c>
      <c r="M35" s="113">
        <v>8800000</v>
      </c>
    </row>
    <row r="36" spans="1:13" ht="81">
      <c r="A36" s="114">
        <v>27</v>
      </c>
      <c r="B36" s="62" t="s">
        <v>25</v>
      </c>
      <c r="C36" s="60" t="s">
        <v>190</v>
      </c>
      <c r="D36" s="60" t="s">
        <v>1001</v>
      </c>
      <c r="E36" s="60" t="s">
        <v>1488</v>
      </c>
      <c r="F36" s="97" t="str">
        <f>HYPERLINK("#団体交付詳細!A89","6,000～900,000")</f>
        <v>6,000～900,000</v>
      </c>
      <c r="G36" s="60" t="s">
        <v>191</v>
      </c>
      <c r="H36" s="60" t="s">
        <v>192</v>
      </c>
      <c r="I36" s="107">
        <v>4155000</v>
      </c>
      <c r="J36" s="107">
        <v>3915750</v>
      </c>
      <c r="K36" s="60" t="s">
        <v>193</v>
      </c>
      <c r="L36" s="61" t="s">
        <v>74</v>
      </c>
      <c r="M36" s="113">
        <v>3930000</v>
      </c>
    </row>
    <row r="37" spans="1:13" ht="27">
      <c r="A37" s="114">
        <v>28</v>
      </c>
      <c r="B37" s="60" t="s">
        <v>124</v>
      </c>
      <c r="C37" s="60" t="s">
        <v>169</v>
      </c>
      <c r="D37" s="60" t="s">
        <v>788</v>
      </c>
      <c r="E37" s="60" t="s">
        <v>1008</v>
      </c>
      <c r="F37" s="63">
        <v>20000</v>
      </c>
      <c r="G37" s="60" t="s">
        <v>170</v>
      </c>
      <c r="H37" s="60" t="s">
        <v>121</v>
      </c>
      <c r="I37" s="107">
        <v>20000</v>
      </c>
      <c r="J37" s="107">
        <v>20000</v>
      </c>
      <c r="K37" s="60" t="s">
        <v>171</v>
      </c>
      <c r="L37" s="61" t="s">
        <v>72</v>
      </c>
      <c r="M37" s="113">
        <v>20000</v>
      </c>
    </row>
    <row r="38" spans="1:13" ht="27">
      <c r="A38" s="114">
        <v>29</v>
      </c>
      <c r="B38" s="60" t="s">
        <v>125</v>
      </c>
      <c r="C38" s="60" t="s">
        <v>172</v>
      </c>
      <c r="D38" s="60" t="s">
        <v>789</v>
      </c>
      <c r="E38" s="60" t="s">
        <v>1008</v>
      </c>
      <c r="F38" s="63">
        <v>200000</v>
      </c>
      <c r="G38" s="60" t="s">
        <v>173</v>
      </c>
      <c r="H38" s="60" t="s">
        <v>121</v>
      </c>
      <c r="I38" s="107">
        <v>200000</v>
      </c>
      <c r="J38" s="107">
        <v>200000</v>
      </c>
      <c r="K38" s="60" t="s">
        <v>174</v>
      </c>
      <c r="L38" s="61" t="s">
        <v>72</v>
      </c>
      <c r="M38" s="113">
        <v>200000</v>
      </c>
    </row>
    <row r="39" spans="1:13" ht="54">
      <c r="A39" s="114">
        <v>30</v>
      </c>
      <c r="B39" s="62" t="s">
        <v>790</v>
      </c>
      <c r="C39" s="60" t="s">
        <v>791</v>
      </c>
      <c r="D39" s="60" t="s">
        <v>792</v>
      </c>
      <c r="E39" s="60" t="s">
        <v>1012</v>
      </c>
      <c r="F39" s="63">
        <v>0</v>
      </c>
      <c r="G39" s="60" t="s">
        <v>791</v>
      </c>
      <c r="H39" s="60" t="s">
        <v>793</v>
      </c>
      <c r="I39" s="107">
        <v>20399000</v>
      </c>
      <c r="J39" s="107">
        <v>0</v>
      </c>
      <c r="K39" s="60" t="s">
        <v>794</v>
      </c>
      <c r="L39" s="61" t="s">
        <v>72</v>
      </c>
      <c r="M39" s="113">
        <v>20399000</v>
      </c>
    </row>
    <row r="40" spans="1:13" ht="27">
      <c r="A40" s="114">
        <v>31</v>
      </c>
      <c r="B40" s="62" t="s">
        <v>21</v>
      </c>
      <c r="C40" s="60" t="s">
        <v>175</v>
      </c>
      <c r="D40" s="60" t="s">
        <v>795</v>
      </c>
      <c r="E40" s="60" t="s">
        <v>1008</v>
      </c>
      <c r="F40" s="63">
        <v>745000</v>
      </c>
      <c r="G40" s="60" t="s">
        <v>176</v>
      </c>
      <c r="H40" s="60" t="s">
        <v>796</v>
      </c>
      <c r="I40" s="107">
        <v>745000</v>
      </c>
      <c r="J40" s="107">
        <v>745000</v>
      </c>
      <c r="K40" s="60" t="s">
        <v>177</v>
      </c>
      <c r="L40" s="61" t="s">
        <v>72</v>
      </c>
      <c r="M40" s="113">
        <v>745000</v>
      </c>
    </row>
    <row r="41" spans="1:13" ht="54">
      <c r="A41" s="114">
        <v>32</v>
      </c>
      <c r="B41" s="62" t="s">
        <v>27</v>
      </c>
      <c r="C41" s="60" t="s">
        <v>207</v>
      </c>
      <c r="D41" s="60" t="s">
        <v>1013</v>
      </c>
      <c r="E41" s="60" t="s">
        <v>951</v>
      </c>
      <c r="F41" s="97" t="str">
        <f>HYPERLINK("#団体交付詳細!A119","5,500～9,500")</f>
        <v>5,500～9,500</v>
      </c>
      <c r="G41" s="60" t="s">
        <v>208</v>
      </c>
      <c r="H41" s="60" t="s">
        <v>209</v>
      </c>
      <c r="I41" s="107">
        <v>108000</v>
      </c>
      <c r="J41" s="107">
        <v>24500</v>
      </c>
      <c r="K41" s="60" t="s">
        <v>210</v>
      </c>
      <c r="L41" s="61" t="s">
        <v>76</v>
      </c>
      <c r="M41" s="108">
        <v>230000</v>
      </c>
    </row>
    <row r="42" spans="1:13" ht="54">
      <c r="A42" s="114">
        <v>33</v>
      </c>
      <c r="B42" s="62" t="s">
        <v>28</v>
      </c>
      <c r="C42" s="60" t="s">
        <v>1523</v>
      </c>
      <c r="D42" s="60" t="s">
        <v>1013</v>
      </c>
      <c r="E42" s="60" t="s">
        <v>1014</v>
      </c>
      <c r="F42" s="63" t="s">
        <v>943</v>
      </c>
      <c r="G42" s="60" t="s">
        <v>596</v>
      </c>
      <c r="H42" s="60" t="s">
        <v>597</v>
      </c>
      <c r="I42" s="107">
        <v>1202000</v>
      </c>
      <c r="J42" s="107">
        <v>1074075</v>
      </c>
      <c r="K42" s="60" t="s">
        <v>598</v>
      </c>
      <c r="L42" s="61" t="s">
        <v>76</v>
      </c>
      <c r="M42" s="108">
        <v>5388000</v>
      </c>
    </row>
    <row r="43" spans="1:13" ht="54">
      <c r="A43" s="114">
        <v>34</v>
      </c>
      <c r="B43" s="62" t="s">
        <v>599</v>
      </c>
      <c r="C43" s="60" t="s">
        <v>600</v>
      </c>
      <c r="D43" s="60" t="s">
        <v>1015</v>
      </c>
      <c r="E43" s="60" t="s">
        <v>944</v>
      </c>
      <c r="F43" s="63">
        <v>227500</v>
      </c>
      <c r="G43" s="60" t="s">
        <v>602</v>
      </c>
      <c r="H43" s="60" t="s">
        <v>603</v>
      </c>
      <c r="I43" s="107">
        <v>228000</v>
      </c>
      <c r="J43" s="107">
        <v>227500</v>
      </c>
      <c r="K43" s="60" t="s">
        <v>604</v>
      </c>
      <c r="L43" s="61" t="s">
        <v>76</v>
      </c>
      <c r="M43" s="114">
        <v>0</v>
      </c>
    </row>
    <row r="44" spans="1:13" ht="67.5">
      <c r="A44" s="114">
        <v>35</v>
      </c>
      <c r="B44" s="62" t="s">
        <v>29</v>
      </c>
      <c r="C44" s="60" t="s">
        <v>833</v>
      </c>
      <c r="D44" s="60" t="s">
        <v>999</v>
      </c>
      <c r="E44" s="60" t="s">
        <v>998</v>
      </c>
      <c r="F44" s="97" t="str">
        <f>HYPERLINK("#団体交付詳細!A122","18,000～127,000")</f>
        <v>18,000～127,000</v>
      </c>
      <c r="G44" s="60" t="s">
        <v>1524</v>
      </c>
      <c r="H44" s="60" t="s">
        <v>211</v>
      </c>
      <c r="I44" s="107">
        <v>579000</v>
      </c>
      <c r="J44" s="107">
        <v>545000</v>
      </c>
      <c r="K44" s="60" t="s">
        <v>212</v>
      </c>
      <c r="L44" s="61" t="s">
        <v>76</v>
      </c>
      <c r="M44" s="108">
        <v>591000</v>
      </c>
    </row>
    <row r="45" spans="1:13" ht="81">
      <c r="A45" s="114">
        <v>36</v>
      </c>
      <c r="B45" s="62" t="s">
        <v>606</v>
      </c>
      <c r="C45" s="60" t="s">
        <v>213</v>
      </c>
      <c r="D45" s="60" t="s">
        <v>1017</v>
      </c>
      <c r="E45" s="60" t="s">
        <v>945</v>
      </c>
      <c r="F45" s="63">
        <v>6451000</v>
      </c>
      <c r="G45" s="60" t="s">
        <v>214</v>
      </c>
      <c r="H45" s="60" t="s">
        <v>215</v>
      </c>
      <c r="I45" s="107">
        <v>7942368</v>
      </c>
      <c r="J45" s="107">
        <v>6451000</v>
      </c>
      <c r="K45" s="60" t="s">
        <v>216</v>
      </c>
      <c r="L45" s="61" t="s">
        <v>76</v>
      </c>
      <c r="M45" s="108">
        <v>8000000</v>
      </c>
    </row>
    <row r="46" spans="1:13" ht="40.5">
      <c r="A46" s="114">
        <v>37</v>
      </c>
      <c r="B46" s="62" t="s">
        <v>607</v>
      </c>
      <c r="C46" s="60" t="s">
        <v>608</v>
      </c>
      <c r="D46" s="60" t="s">
        <v>609</v>
      </c>
      <c r="E46" s="60" t="s">
        <v>1011</v>
      </c>
      <c r="F46" s="63">
        <v>8491000</v>
      </c>
      <c r="G46" s="60" t="s">
        <v>610</v>
      </c>
      <c r="H46" s="60" t="s">
        <v>1518</v>
      </c>
      <c r="I46" s="107">
        <v>8491000</v>
      </c>
      <c r="J46" s="107">
        <v>8491000</v>
      </c>
      <c r="K46" s="60" t="s">
        <v>611</v>
      </c>
      <c r="L46" s="61" t="s">
        <v>76</v>
      </c>
      <c r="M46" s="108">
        <v>8703000</v>
      </c>
    </row>
    <row r="47" spans="1:13" ht="54">
      <c r="A47" s="114">
        <v>38</v>
      </c>
      <c r="B47" s="62" t="s">
        <v>612</v>
      </c>
      <c r="C47" s="60" t="s">
        <v>613</v>
      </c>
      <c r="D47" s="60" t="s">
        <v>609</v>
      </c>
      <c r="E47" s="60" t="s">
        <v>1008</v>
      </c>
      <c r="F47" s="63">
        <v>3160000</v>
      </c>
      <c r="G47" s="60" t="s">
        <v>614</v>
      </c>
      <c r="H47" s="60" t="s">
        <v>1519</v>
      </c>
      <c r="I47" s="107">
        <v>3160000</v>
      </c>
      <c r="J47" s="107">
        <v>3160000</v>
      </c>
      <c r="K47" s="60" t="s">
        <v>615</v>
      </c>
      <c r="L47" s="61" t="s">
        <v>76</v>
      </c>
      <c r="M47" s="108">
        <v>3160000</v>
      </c>
    </row>
    <row r="48" spans="1:13" ht="67.5">
      <c r="A48" s="114">
        <v>39</v>
      </c>
      <c r="B48" s="62" t="s">
        <v>616</v>
      </c>
      <c r="C48" s="60" t="s">
        <v>217</v>
      </c>
      <c r="D48" s="60" t="s">
        <v>1018</v>
      </c>
      <c r="E48" s="60" t="s">
        <v>951</v>
      </c>
      <c r="F48" s="97" t="str">
        <f>HYPERLINK("#団体交付詳細!A128","300,000～1,505,000")</f>
        <v>300,000～1,505,000</v>
      </c>
      <c r="G48" s="60" t="s">
        <v>218</v>
      </c>
      <c r="H48" s="60" t="s">
        <v>1520</v>
      </c>
      <c r="I48" s="107">
        <v>2105000</v>
      </c>
      <c r="J48" s="107">
        <v>2105000</v>
      </c>
      <c r="K48" s="60" t="s">
        <v>220</v>
      </c>
      <c r="L48" s="61" t="s">
        <v>76</v>
      </c>
      <c r="M48" s="108">
        <v>7524000</v>
      </c>
    </row>
    <row r="49" spans="1:13" ht="40.5">
      <c r="A49" s="114">
        <v>40</v>
      </c>
      <c r="B49" s="62" t="s">
        <v>618</v>
      </c>
      <c r="C49" s="60" t="s">
        <v>619</v>
      </c>
      <c r="D49" s="60" t="s">
        <v>620</v>
      </c>
      <c r="E49" s="60" t="s">
        <v>1008</v>
      </c>
      <c r="F49" s="117">
        <v>210406000</v>
      </c>
      <c r="G49" s="60" t="s">
        <v>621</v>
      </c>
      <c r="H49" s="60" t="s">
        <v>622</v>
      </c>
      <c r="I49" s="107">
        <v>220083000</v>
      </c>
      <c r="J49" s="107">
        <v>210406000</v>
      </c>
      <c r="K49" s="60" t="s">
        <v>623</v>
      </c>
      <c r="L49" s="61" t="s">
        <v>76</v>
      </c>
      <c r="M49" s="114">
        <v>0</v>
      </c>
    </row>
    <row r="50" spans="1:13" ht="54.75" thickBot="1">
      <c r="A50" s="114">
        <v>41</v>
      </c>
      <c r="B50" s="62" t="s">
        <v>30</v>
      </c>
      <c r="C50" s="60" t="s">
        <v>221</v>
      </c>
      <c r="D50" s="60" t="s">
        <v>1020</v>
      </c>
      <c r="E50" s="60" t="s">
        <v>1019</v>
      </c>
      <c r="F50" s="63">
        <v>1692000</v>
      </c>
      <c r="G50" s="60" t="s">
        <v>602</v>
      </c>
      <c r="H50" s="60" t="s">
        <v>1525</v>
      </c>
      <c r="I50" s="107">
        <v>2171000</v>
      </c>
      <c r="J50" s="107">
        <v>1692000</v>
      </c>
      <c r="K50" s="60" t="s">
        <v>222</v>
      </c>
      <c r="L50" s="61" t="s">
        <v>76</v>
      </c>
      <c r="M50" s="108">
        <v>2171000</v>
      </c>
    </row>
    <row r="51" spans="1:13" ht="27.75" customHeight="1" thickTop="1">
      <c r="A51" s="135" t="s">
        <v>1494</v>
      </c>
      <c r="B51" s="136">
        <f>COUNTA(B27:B50)</f>
        <v>24</v>
      </c>
      <c r="C51" s="137"/>
      <c r="D51" s="137"/>
      <c r="E51" s="137"/>
      <c r="F51" s="138"/>
      <c r="G51" s="137"/>
      <c r="H51" s="137"/>
      <c r="I51" s="139">
        <f>SUM(I27:I50)</f>
        <v>332264368</v>
      </c>
      <c r="J51" s="139">
        <f>SUM(J27:J50)</f>
        <v>298340867</v>
      </c>
      <c r="K51" s="137"/>
      <c r="L51" s="140"/>
      <c r="M51" s="139">
        <f>SUM(M27:M50)</f>
        <v>126042000</v>
      </c>
    </row>
    <row r="52" spans="1:13" s="57" customFormat="1" ht="27.75" customHeight="1">
      <c r="A52" s="146" t="str">
        <f>HYPERLINK("#目的別歳出!A7","Ⅳ　衛生費")</f>
        <v>Ⅳ　衛生費</v>
      </c>
      <c r="B52" s="147"/>
      <c r="C52" s="54"/>
      <c r="D52" s="54"/>
      <c r="E52" s="55"/>
      <c r="F52" s="54"/>
      <c r="G52" s="54"/>
      <c r="H52" s="54"/>
      <c r="I52" s="54"/>
      <c r="J52" s="56"/>
      <c r="K52" s="53"/>
      <c r="M52" s="53"/>
    </row>
    <row r="53" spans="1:13" ht="27">
      <c r="A53" s="50" t="s">
        <v>0</v>
      </c>
      <c r="B53" s="50" t="s">
        <v>1522</v>
      </c>
      <c r="C53" s="50" t="s">
        <v>1</v>
      </c>
      <c r="D53" s="51" t="s">
        <v>2</v>
      </c>
      <c r="E53" s="51" t="s">
        <v>938</v>
      </c>
      <c r="F53" s="52" t="s">
        <v>506</v>
      </c>
      <c r="G53" s="51" t="s">
        <v>3</v>
      </c>
      <c r="H53" s="51" t="s">
        <v>4</v>
      </c>
      <c r="I53" s="51" t="s">
        <v>8</v>
      </c>
      <c r="J53" s="51" t="s">
        <v>9</v>
      </c>
      <c r="K53" s="50" t="s">
        <v>6</v>
      </c>
      <c r="L53" s="50" t="s">
        <v>7</v>
      </c>
      <c r="M53" s="58" t="s">
        <v>1493</v>
      </c>
    </row>
    <row r="54" spans="1:13" ht="40.5">
      <c r="A54" s="114">
        <v>42</v>
      </c>
      <c r="B54" s="62" t="s">
        <v>629</v>
      </c>
      <c r="C54" s="60" t="s">
        <v>194</v>
      </c>
      <c r="D54" s="60" t="s">
        <v>1021</v>
      </c>
      <c r="E54" s="60" t="s">
        <v>1022</v>
      </c>
      <c r="F54" s="63">
        <v>182370</v>
      </c>
      <c r="G54" s="60" t="s">
        <v>195</v>
      </c>
      <c r="H54" s="60" t="s">
        <v>196</v>
      </c>
      <c r="I54" s="107">
        <v>273000</v>
      </c>
      <c r="J54" s="107">
        <v>182370</v>
      </c>
      <c r="K54" s="60" t="s">
        <v>197</v>
      </c>
      <c r="L54" s="61" t="s">
        <v>75</v>
      </c>
      <c r="M54" s="108">
        <v>92000</v>
      </c>
    </row>
    <row r="55" spans="1:13" ht="67.5">
      <c r="A55" s="114">
        <v>43</v>
      </c>
      <c r="B55" s="62" t="s">
        <v>631</v>
      </c>
      <c r="C55" s="60" t="s">
        <v>798</v>
      </c>
      <c r="D55" s="60" t="s">
        <v>1023</v>
      </c>
      <c r="E55" s="60" t="s">
        <v>1024</v>
      </c>
      <c r="F55" s="63">
        <v>1000000</v>
      </c>
      <c r="G55" s="60" t="s">
        <v>198</v>
      </c>
      <c r="H55" s="60" t="s">
        <v>199</v>
      </c>
      <c r="I55" s="107">
        <v>750000</v>
      </c>
      <c r="J55" s="107">
        <v>1000000</v>
      </c>
      <c r="K55" s="60" t="s">
        <v>200</v>
      </c>
      <c r="L55" s="61" t="s">
        <v>75</v>
      </c>
      <c r="M55" s="108">
        <v>1000000</v>
      </c>
    </row>
    <row r="56" spans="1:13" ht="40.5">
      <c r="A56" s="114">
        <v>44</v>
      </c>
      <c r="B56" s="62" t="s">
        <v>633</v>
      </c>
      <c r="C56" s="60" t="s">
        <v>799</v>
      </c>
      <c r="D56" s="60" t="s">
        <v>1025</v>
      </c>
      <c r="E56" s="60" t="s">
        <v>1026</v>
      </c>
      <c r="F56" s="63">
        <v>12067</v>
      </c>
      <c r="G56" s="60" t="s">
        <v>198</v>
      </c>
      <c r="H56" s="60" t="s">
        <v>635</v>
      </c>
      <c r="I56" s="107">
        <v>250000</v>
      </c>
      <c r="J56" s="107">
        <v>12067</v>
      </c>
      <c r="K56" s="60" t="s">
        <v>636</v>
      </c>
      <c r="L56" s="61" t="s">
        <v>75</v>
      </c>
      <c r="M56" s="109">
        <v>250000</v>
      </c>
    </row>
    <row r="57" spans="1:13" ht="40.5">
      <c r="A57" s="114">
        <v>45</v>
      </c>
      <c r="B57" s="62" t="s">
        <v>26</v>
      </c>
      <c r="C57" s="66" t="s">
        <v>201</v>
      </c>
      <c r="D57" s="60" t="s">
        <v>830</v>
      </c>
      <c r="E57" s="60" t="s">
        <v>1008</v>
      </c>
      <c r="F57" s="63">
        <v>50000</v>
      </c>
      <c r="G57" s="60" t="s">
        <v>831</v>
      </c>
      <c r="H57" s="60" t="s">
        <v>832</v>
      </c>
      <c r="I57" s="107">
        <v>50000</v>
      </c>
      <c r="J57" s="107">
        <v>50000</v>
      </c>
      <c r="K57" s="60" t="s">
        <v>202</v>
      </c>
      <c r="L57" s="61" t="s">
        <v>75</v>
      </c>
      <c r="M57" s="115">
        <v>50000</v>
      </c>
    </row>
    <row r="58" spans="1:13" ht="81">
      <c r="A58" s="114">
        <v>46</v>
      </c>
      <c r="B58" s="62" t="s">
        <v>637</v>
      </c>
      <c r="C58" s="60" t="s">
        <v>203</v>
      </c>
      <c r="D58" s="60" t="s">
        <v>1027</v>
      </c>
      <c r="E58" s="60" t="s">
        <v>1028</v>
      </c>
      <c r="F58" s="63">
        <v>62623</v>
      </c>
      <c r="G58" s="60" t="s">
        <v>204</v>
      </c>
      <c r="H58" s="60" t="s">
        <v>205</v>
      </c>
      <c r="I58" s="107">
        <v>196000</v>
      </c>
      <c r="J58" s="107">
        <v>62623</v>
      </c>
      <c r="K58" s="60" t="s">
        <v>206</v>
      </c>
      <c r="L58" s="61" t="s">
        <v>628</v>
      </c>
      <c r="M58" s="114">
        <v>146000</v>
      </c>
    </row>
    <row r="59" spans="1:13" ht="67.5">
      <c r="A59" s="114">
        <v>47</v>
      </c>
      <c r="B59" s="62" t="s">
        <v>53</v>
      </c>
      <c r="C59" s="60" t="s">
        <v>424</v>
      </c>
      <c r="D59" s="60" t="s">
        <v>1030</v>
      </c>
      <c r="E59" s="60" t="s">
        <v>1029</v>
      </c>
      <c r="F59" s="63">
        <v>240000</v>
      </c>
      <c r="G59" s="60" t="s">
        <v>425</v>
      </c>
      <c r="H59" s="60" t="s">
        <v>426</v>
      </c>
      <c r="I59" s="107">
        <v>240000</v>
      </c>
      <c r="J59" s="107">
        <v>240000</v>
      </c>
      <c r="K59" s="60" t="s">
        <v>427</v>
      </c>
      <c r="L59" s="61" t="s">
        <v>81</v>
      </c>
      <c r="M59" s="110">
        <v>240000</v>
      </c>
    </row>
    <row r="60" spans="1:13" ht="67.5">
      <c r="A60" s="114">
        <v>48</v>
      </c>
      <c r="B60" s="62" t="s">
        <v>54</v>
      </c>
      <c r="C60" s="60" t="s">
        <v>428</v>
      </c>
      <c r="D60" s="60" t="s">
        <v>1032</v>
      </c>
      <c r="E60" s="60" t="s">
        <v>1031</v>
      </c>
      <c r="F60" s="67" t="s">
        <v>1034</v>
      </c>
      <c r="G60" s="60" t="s">
        <v>429</v>
      </c>
      <c r="H60" s="60" t="s">
        <v>430</v>
      </c>
      <c r="I60" s="107">
        <v>2500000</v>
      </c>
      <c r="J60" s="107">
        <v>2240000</v>
      </c>
      <c r="K60" s="60" t="s">
        <v>431</v>
      </c>
      <c r="L60" s="61" t="s">
        <v>81</v>
      </c>
      <c r="M60" s="110">
        <v>2500000</v>
      </c>
    </row>
    <row r="61" spans="1:13" ht="81">
      <c r="A61" s="114">
        <v>49</v>
      </c>
      <c r="B61" s="62" t="s">
        <v>33</v>
      </c>
      <c r="C61" s="60" t="s">
        <v>274</v>
      </c>
      <c r="D61" s="60" t="s">
        <v>1033</v>
      </c>
      <c r="E61" s="60" t="s">
        <v>997</v>
      </c>
      <c r="F61" s="117">
        <v>12239000</v>
      </c>
      <c r="G61" s="60" t="s">
        <v>275</v>
      </c>
      <c r="H61" s="60" t="s">
        <v>276</v>
      </c>
      <c r="I61" s="107">
        <v>12438000</v>
      </c>
      <c r="J61" s="107">
        <v>12239000</v>
      </c>
      <c r="K61" s="60" t="s">
        <v>277</v>
      </c>
      <c r="L61" s="61" t="s">
        <v>78</v>
      </c>
      <c r="M61" s="109">
        <v>17671000</v>
      </c>
    </row>
    <row r="62" spans="1:13" ht="67.5">
      <c r="A62" s="114">
        <v>50</v>
      </c>
      <c r="B62" s="62" t="s">
        <v>141</v>
      </c>
      <c r="C62" s="60" t="s">
        <v>432</v>
      </c>
      <c r="D62" s="68" t="s">
        <v>1036</v>
      </c>
      <c r="E62" s="68" t="s">
        <v>1035</v>
      </c>
      <c r="F62" s="67" t="s">
        <v>1037</v>
      </c>
      <c r="G62" s="60" t="s">
        <v>433</v>
      </c>
      <c r="H62" s="60" t="s">
        <v>434</v>
      </c>
      <c r="I62" s="107">
        <v>178000</v>
      </c>
      <c r="J62" s="107">
        <v>55900</v>
      </c>
      <c r="K62" s="60" t="s">
        <v>435</v>
      </c>
      <c r="L62" s="61" t="s">
        <v>81</v>
      </c>
      <c r="M62" s="110">
        <v>115000</v>
      </c>
    </row>
    <row r="63" spans="1:13" ht="54">
      <c r="A63" s="114">
        <v>51</v>
      </c>
      <c r="B63" s="62" t="s">
        <v>55</v>
      </c>
      <c r="C63" s="60" t="s">
        <v>444</v>
      </c>
      <c r="D63" s="60" t="s">
        <v>775</v>
      </c>
      <c r="E63" s="60" t="s">
        <v>1014</v>
      </c>
      <c r="F63" s="63" t="s">
        <v>811</v>
      </c>
      <c r="G63" s="60" t="s">
        <v>445</v>
      </c>
      <c r="H63" s="60" t="s">
        <v>446</v>
      </c>
      <c r="I63" s="107">
        <v>1500000</v>
      </c>
      <c r="J63" s="107">
        <v>1066000</v>
      </c>
      <c r="K63" s="60" t="s">
        <v>447</v>
      </c>
      <c r="L63" s="61" t="s">
        <v>68</v>
      </c>
      <c r="M63" s="113">
        <v>2000000</v>
      </c>
    </row>
    <row r="64" spans="1:13" ht="67.5">
      <c r="A64" s="114">
        <v>52</v>
      </c>
      <c r="B64" s="62" t="s">
        <v>142</v>
      </c>
      <c r="C64" s="60" t="s">
        <v>436</v>
      </c>
      <c r="D64" s="60" t="s">
        <v>1038</v>
      </c>
      <c r="E64" s="60" t="s">
        <v>1026</v>
      </c>
      <c r="F64" s="69">
        <v>120000</v>
      </c>
      <c r="G64" s="60" t="s">
        <v>437</v>
      </c>
      <c r="H64" s="60" t="s">
        <v>438</v>
      </c>
      <c r="I64" s="107">
        <v>120000</v>
      </c>
      <c r="J64" s="107">
        <v>120000</v>
      </c>
      <c r="K64" s="60" t="s">
        <v>439</v>
      </c>
      <c r="L64" s="61" t="s">
        <v>81</v>
      </c>
      <c r="M64" s="110">
        <v>240000</v>
      </c>
    </row>
    <row r="65" spans="1:13" ht="54">
      <c r="A65" s="114">
        <v>53</v>
      </c>
      <c r="B65" s="62" t="s">
        <v>143</v>
      </c>
      <c r="C65" s="60" t="s">
        <v>440</v>
      </c>
      <c r="D65" s="60" t="s">
        <v>1039</v>
      </c>
      <c r="E65" s="60" t="s">
        <v>1026</v>
      </c>
      <c r="F65" s="69">
        <v>28000</v>
      </c>
      <c r="G65" s="60" t="s">
        <v>441</v>
      </c>
      <c r="H65" s="60" t="s">
        <v>442</v>
      </c>
      <c r="I65" s="107">
        <v>150000</v>
      </c>
      <c r="J65" s="107">
        <v>28000</v>
      </c>
      <c r="K65" s="60" t="s">
        <v>443</v>
      </c>
      <c r="L65" s="61" t="s">
        <v>81</v>
      </c>
      <c r="M65" s="110">
        <v>90000</v>
      </c>
    </row>
    <row r="66" spans="1:13" ht="95.25" thickBot="1">
      <c r="A66" s="114">
        <v>54</v>
      </c>
      <c r="B66" s="62" t="s">
        <v>774</v>
      </c>
      <c r="C66" s="60" t="s">
        <v>448</v>
      </c>
      <c r="D66" s="60" t="s">
        <v>1040</v>
      </c>
      <c r="E66" s="60" t="s">
        <v>1041</v>
      </c>
      <c r="F66" s="63">
        <v>4589456</v>
      </c>
      <c r="G66" s="60" t="s">
        <v>449</v>
      </c>
      <c r="H66" s="60" t="s">
        <v>1530</v>
      </c>
      <c r="I66" s="107">
        <v>4590000</v>
      </c>
      <c r="J66" s="107">
        <v>4589456</v>
      </c>
      <c r="K66" s="60" t="s">
        <v>450</v>
      </c>
      <c r="L66" s="61" t="s">
        <v>68</v>
      </c>
      <c r="M66" s="113">
        <v>4431000</v>
      </c>
    </row>
    <row r="67" spans="1:13" ht="27.75" customHeight="1" thickTop="1">
      <c r="A67" s="135" t="s">
        <v>1494</v>
      </c>
      <c r="B67" s="136">
        <f>COUNTA(B54:B66)</f>
        <v>13</v>
      </c>
      <c r="C67" s="137"/>
      <c r="D67" s="137"/>
      <c r="E67" s="137"/>
      <c r="F67" s="138"/>
      <c r="G67" s="137"/>
      <c r="H67" s="137"/>
      <c r="I67" s="139">
        <f>SUM(I54:I66)</f>
        <v>23235000</v>
      </c>
      <c r="J67" s="139">
        <f>SUM(J54:J66)</f>
        <v>21885416</v>
      </c>
      <c r="K67" s="137"/>
      <c r="L67" s="140"/>
      <c r="M67" s="139">
        <f>SUM(M54:M66)</f>
        <v>28825000</v>
      </c>
    </row>
    <row r="68" spans="1:13" s="57" customFormat="1" ht="27.75" customHeight="1">
      <c r="A68" s="146" t="str">
        <f>HYPERLINK("#目的別歳出!A8","Ⅴ　農林水産業費")</f>
        <v>Ⅴ　農林水産業費</v>
      </c>
      <c r="B68" s="147"/>
      <c r="C68" s="54"/>
      <c r="D68" s="54"/>
      <c r="E68" s="55"/>
      <c r="F68" s="54"/>
      <c r="G68" s="54"/>
      <c r="H68" s="54"/>
      <c r="I68" s="54"/>
      <c r="J68" s="56"/>
      <c r="K68" s="53"/>
      <c r="M68" s="53"/>
    </row>
    <row r="69" spans="1:13" ht="27">
      <c r="A69" s="50" t="s">
        <v>0</v>
      </c>
      <c r="B69" s="50" t="s">
        <v>1522</v>
      </c>
      <c r="C69" s="50" t="s">
        <v>1</v>
      </c>
      <c r="D69" s="51" t="s">
        <v>2</v>
      </c>
      <c r="E69" s="51" t="s">
        <v>938</v>
      </c>
      <c r="F69" s="52" t="s">
        <v>506</v>
      </c>
      <c r="G69" s="51" t="s">
        <v>3</v>
      </c>
      <c r="H69" s="51" t="s">
        <v>4</v>
      </c>
      <c r="I69" s="51" t="s">
        <v>8</v>
      </c>
      <c r="J69" s="51" t="s">
        <v>9</v>
      </c>
      <c r="K69" s="50" t="s">
        <v>6</v>
      </c>
      <c r="L69" s="50" t="s">
        <v>7</v>
      </c>
      <c r="M69" s="58" t="s">
        <v>1493</v>
      </c>
    </row>
    <row r="70" spans="1:13" ht="67.5">
      <c r="A70" s="114">
        <v>55</v>
      </c>
      <c r="B70" s="62" t="s">
        <v>667</v>
      </c>
      <c r="C70" s="60" t="s">
        <v>801</v>
      </c>
      <c r="D70" s="60" t="s">
        <v>668</v>
      </c>
      <c r="E70" s="60" t="s">
        <v>1008</v>
      </c>
      <c r="F70" s="63">
        <v>901080</v>
      </c>
      <c r="G70" s="60" t="s">
        <v>802</v>
      </c>
      <c r="H70" s="60" t="s">
        <v>272</v>
      </c>
      <c r="I70" s="107">
        <v>952000</v>
      </c>
      <c r="J70" s="107">
        <v>901080</v>
      </c>
      <c r="K70" s="60" t="s">
        <v>273</v>
      </c>
      <c r="L70" s="61" t="s">
        <v>79</v>
      </c>
      <c r="M70" s="108">
        <v>952000</v>
      </c>
    </row>
    <row r="71" spans="1:13" ht="54">
      <c r="A71" s="114">
        <v>56</v>
      </c>
      <c r="B71" s="62" t="s">
        <v>669</v>
      </c>
      <c r="C71" s="60" t="s">
        <v>670</v>
      </c>
      <c r="D71" s="60" t="s">
        <v>1042</v>
      </c>
      <c r="E71" s="60" t="s">
        <v>1026</v>
      </c>
      <c r="F71" s="63">
        <v>120000</v>
      </c>
      <c r="G71" s="60" t="s">
        <v>671</v>
      </c>
      <c r="H71" s="60" t="s">
        <v>672</v>
      </c>
      <c r="I71" s="107">
        <v>120000</v>
      </c>
      <c r="J71" s="107">
        <v>120000</v>
      </c>
      <c r="K71" s="60" t="s">
        <v>673</v>
      </c>
      <c r="L71" s="61" t="s">
        <v>79</v>
      </c>
      <c r="M71" s="115">
        <v>120000</v>
      </c>
    </row>
    <row r="72" spans="1:13" ht="67.5">
      <c r="A72" s="114">
        <v>57</v>
      </c>
      <c r="B72" s="60" t="s">
        <v>129</v>
      </c>
      <c r="C72" s="60" t="s">
        <v>291</v>
      </c>
      <c r="D72" s="60" t="s">
        <v>1043</v>
      </c>
      <c r="E72" s="60" t="s">
        <v>1044</v>
      </c>
      <c r="F72" s="97" t="str">
        <f>HYPERLINK("#団体交付詳細!A131","2,885～81,272")</f>
        <v>2,885～81,272</v>
      </c>
      <c r="G72" s="60" t="s">
        <v>292</v>
      </c>
      <c r="H72" s="60" t="s">
        <v>293</v>
      </c>
      <c r="I72" s="107">
        <v>217000</v>
      </c>
      <c r="J72" s="107">
        <v>101079</v>
      </c>
      <c r="K72" s="60" t="s">
        <v>294</v>
      </c>
      <c r="L72" s="61" t="s">
        <v>79</v>
      </c>
      <c r="M72" s="108">
        <v>174000</v>
      </c>
    </row>
    <row r="73" spans="1:13" ht="108">
      <c r="A73" s="114">
        <v>58</v>
      </c>
      <c r="B73" s="62" t="s">
        <v>676</v>
      </c>
      <c r="C73" s="60" t="s">
        <v>295</v>
      </c>
      <c r="D73" s="60" t="s">
        <v>668</v>
      </c>
      <c r="E73" s="60" t="s">
        <v>1011</v>
      </c>
      <c r="F73" s="63">
        <v>3868346</v>
      </c>
      <c r="G73" s="60" t="s">
        <v>296</v>
      </c>
      <c r="H73" s="60" t="s">
        <v>297</v>
      </c>
      <c r="I73" s="107">
        <v>5028000</v>
      </c>
      <c r="J73" s="107">
        <v>3868346</v>
      </c>
      <c r="K73" s="60" t="s">
        <v>298</v>
      </c>
      <c r="L73" s="61" t="s">
        <v>79</v>
      </c>
      <c r="M73" s="108">
        <v>4525000</v>
      </c>
    </row>
    <row r="74" spans="1:13" ht="54">
      <c r="A74" s="114">
        <v>59</v>
      </c>
      <c r="B74" s="60" t="s">
        <v>130</v>
      </c>
      <c r="C74" s="60" t="s">
        <v>299</v>
      </c>
      <c r="D74" s="60" t="s">
        <v>1046</v>
      </c>
      <c r="E74" s="60" t="s">
        <v>1045</v>
      </c>
      <c r="F74" s="97" t="str">
        <f>HYPERLINK("#団体交付詳細!A134","212,000～458,400")</f>
        <v>212,000～458,400</v>
      </c>
      <c r="G74" s="60" t="s">
        <v>300</v>
      </c>
      <c r="H74" s="60" t="s">
        <v>301</v>
      </c>
      <c r="I74" s="107">
        <v>1206000</v>
      </c>
      <c r="J74" s="107">
        <v>1128000</v>
      </c>
      <c r="K74" s="60" t="s">
        <v>302</v>
      </c>
      <c r="L74" s="61" t="s">
        <v>79</v>
      </c>
      <c r="M74" s="115">
        <v>1331200</v>
      </c>
    </row>
    <row r="75" spans="1:13" ht="27">
      <c r="A75" s="114">
        <v>60</v>
      </c>
      <c r="B75" s="60" t="s">
        <v>131</v>
      </c>
      <c r="C75" s="60" t="s">
        <v>303</v>
      </c>
      <c r="D75" s="60" t="s">
        <v>876</v>
      </c>
      <c r="E75" s="60" t="s">
        <v>1047</v>
      </c>
      <c r="F75" s="117">
        <v>17625000</v>
      </c>
      <c r="G75" s="60" t="s">
        <v>304</v>
      </c>
      <c r="H75" s="60" t="s">
        <v>305</v>
      </c>
      <c r="I75" s="107">
        <v>17625000</v>
      </c>
      <c r="J75" s="107">
        <v>17625000</v>
      </c>
      <c r="K75" s="60" t="s">
        <v>306</v>
      </c>
      <c r="L75" s="61" t="s">
        <v>79</v>
      </c>
      <c r="M75" s="108">
        <v>27750000</v>
      </c>
    </row>
    <row r="76" spans="1:13" ht="135">
      <c r="A76" s="114">
        <v>61</v>
      </c>
      <c r="B76" s="62" t="s">
        <v>38</v>
      </c>
      <c r="C76" s="60" t="s">
        <v>307</v>
      </c>
      <c r="D76" s="60" t="s">
        <v>877</v>
      </c>
      <c r="E76" s="60" t="s">
        <v>1011</v>
      </c>
      <c r="F76" s="63">
        <v>1576000</v>
      </c>
      <c r="G76" s="60" t="s">
        <v>308</v>
      </c>
      <c r="H76" s="60" t="s">
        <v>309</v>
      </c>
      <c r="I76" s="107">
        <v>2940000</v>
      </c>
      <c r="J76" s="107">
        <v>1576000</v>
      </c>
      <c r="K76" s="60" t="s">
        <v>310</v>
      </c>
      <c r="L76" s="61" t="s">
        <v>79</v>
      </c>
      <c r="M76" s="115">
        <v>5348566</v>
      </c>
    </row>
    <row r="77" spans="1:13" ht="54">
      <c r="A77" s="114">
        <v>62</v>
      </c>
      <c r="B77" s="60" t="s">
        <v>678</v>
      </c>
      <c r="C77" s="60" t="s">
        <v>311</v>
      </c>
      <c r="D77" s="60" t="s">
        <v>679</v>
      </c>
      <c r="E77" s="60" t="s">
        <v>1008</v>
      </c>
      <c r="F77" s="63">
        <v>200000</v>
      </c>
      <c r="G77" s="60" t="s">
        <v>312</v>
      </c>
      <c r="H77" s="60" t="s">
        <v>313</v>
      </c>
      <c r="I77" s="108">
        <v>200000</v>
      </c>
      <c r="J77" s="108">
        <v>200000</v>
      </c>
      <c r="K77" s="60" t="s">
        <v>314</v>
      </c>
      <c r="L77" s="61" t="s">
        <v>79</v>
      </c>
      <c r="M77" s="108">
        <v>200000</v>
      </c>
    </row>
    <row r="78" spans="1:13" ht="40.5">
      <c r="A78" s="114">
        <v>63</v>
      </c>
      <c r="B78" s="60" t="s">
        <v>680</v>
      </c>
      <c r="C78" s="60" t="s">
        <v>315</v>
      </c>
      <c r="D78" s="60" t="s">
        <v>681</v>
      </c>
      <c r="E78" s="60" t="s">
        <v>1008</v>
      </c>
      <c r="F78" s="63">
        <v>160000</v>
      </c>
      <c r="G78" s="60" t="s">
        <v>316</v>
      </c>
      <c r="H78" s="60" t="s">
        <v>317</v>
      </c>
      <c r="I78" s="108">
        <v>160000</v>
      </c>
      <c r="J78" s="108">
        <v>160000</v>
      </c>
      <c r="K78" s="60" t="s">
        <v>318</v>
      </c>
      <c r="L78" s="61" t="s">
        <v>79</v>
      </c>
      <c r="M78" s="108">
        <v>160000</v>
      </c>
    </row>
    <row r="79" spans="1:13" ht="54">
      <c r="A79" s="114">
        <v>64</v>
      </c>
      <c r="B79" s="60" t="s">
        <v>682</v>
      </c>
      <c r="C79" s="60" t="s">
        <v>319</v>
      </c>
      <c r="D79" s="60" t="s">
        <v>878</v>
      </c>
      <c r="E79" s="60" t="s">
        <v>1008</v>
      </c>
      <c r="F79" s="63">
        <v>240000</v>
      </c>
      <c r="G79" s="60" t="s">
        <v>320</v>
      </c>
      <c r="H79" s="60" t="s">
        <v>321</v>
      </c>
      <c r="I79" s="107">
        <v>240000</v>
      </c>
      <c r="J79" s="107">
        <v>240000</v>
      </c>
      <c r="K79" s="60" t="s">
        <v>322</v>
      </c>
      <c r="L79" s="61" t="s">
        <v>79</v>
      </c>
      <c r="M79" s="115">
        <v>240000</v>
      </c>
    </row>
    <row r="80" spans="1:13" ht="40.5">
      <c r="A80" s="114">
        <v>65</v>
      </c>
      <c r="B80" s="60" t="s">
        <v>132</v>
      </c>
      <c r="C80" s="60" t="s">
        <v>323</v>
      </c>
      <c r="D80" s="60" t="s">
        <v>683</v>
      </c>
      <c r="E80" s="60" t="s">
        <v>1008</v>
      </c>
      <c r="F80" s="63">
        <v>900000</v>
      </c>
      <c r="G80" s="60" t="s">
        <v>320</v>
      </c>
      <c r="H80" s="60" t="s">
        <v>324</v>
      </c>
      <c r="I80" s="107">
        <v>900000</v>
      </c>
      <c r="J80" s="107">
        <v>900000</v>
      </c>
      <c r="K80" s="60" t="s">
        <v>325</v>
      </c>
      <c r="L80" s="61" t="s">
        <v>79</v>
      </c>
      <c r="M80" s="108">
        <v>900000</v>
      </c>
    </row>
    <row r="81" spans="1:13" ht="27">
      <c r="A81" s="114">
        <v>66</v>
      </c>
      <c r="B81" s="60" t="s">
        <v>133</v>
      </c>
      <c r="C81" s="60" t="s">
        <v>326</v>
      </c>
      <c r="D81" s="60" t="s">
        <v>684</v>
      </c>
      <c r="E81" s="60" t="s">
        <v>1008</v>
      </c>
      <c r="F81" s="63">
        <v>511000</v>
      </c>
      <c r="G81" s="60" t="s">
        <v>327</v>
      </c>
      <c r="H81" s="60" t="s">
        <v>328</v>
      </c>
      <c r="I81" s="107">
        <v>511000</v>
      </c>
      <c r="J81" s="107">
        <v>511000</v>
      </c>
      <c r="K81" s="60" t="s">
        <v>329</v>
      </c>
      <c r="L81" s="61" t="s">
        <v>79</v>
      </c>
      <c r="M81" s="108">
        <v>511000</v>
      </c>
    </row>
    <row r="82" spans="1:13" ht="54">
      <c r="A82" s="114">
        <v>67</v>
      </c>
      <c r="B82" s="60" t="s">
        <v>134</v>
      </c>
      <c r="C82" s="60" t="s">
        <v>330</v>
      </c>
      <c r="D82" s="60" t="s">
        <v>685</v>
      </c>
      <c r="E82" s="60" t="s">
        <v>1008</v>
      </c>
      <c r="F82" s="63">
        <v>320000</v>
      </c>
      <c r="G82" s="60" t="s">
        <v>320</v>
      </c>
      <c r="H82" s="60" t="s">
        <v>331</v>
      </c>
      <c r="I82" s="107">
        <v>320000</v>
      </c>
      <c r="J82" s="107">
        <v>320000</v>
      </c>
      <c r="K82" s="60" t="s">
        <v>332</v>
      </c>
      <c r="L82" s="61" t="s">
        <v>79</v>
      </c>
      <c r="M82" s="108">
        <v>320000</v>
      </c>
    </row>
    <row r="83" spans="1:13" ht="54">
      <c r="A83" s="114">
        <v>68</v>
      </c>
      <c r="B83" s="60" t="s">
        <v>135</v>
      </c>
      <c r="C83" s="60" t="s">
        <v>333</v>
      </c>
      <c r="D83" s="60" t="s">
        <v>686</v>
      </c>
      <c r="E83" s="60" t="s">
        <v>1008</v>
      </c>
      <c r="F83" s="69">
        <v>300000</v>
      </c>
      <c r="G83" s="60" t="s">
        <v>320</v>
      </c>
      <c r="H83" s="60" t="s">
        <v>334</v>
      </c>
      <c r="I83" s="107">
        <v>300000</v>
      </c>
      <c r="J83" s="107">
        <v>300000</v>
      </c>
      <c r="K83" s="60" t="s">
        <v>335</v>
      </c>
      <c r="L83" s="61" t="s">
        <v>79</v>
      </c>
      <c r="M83" s="107">
        <v>300000</v>
      </c>
    </row>
    <row r="84" spans="1:13" ht="67.5">
      <c r="A84" s="114">
        <v>69</v>
      </c>
      <c r="B84" s="62" t="s">
        <v>687</v>
      </c>
      <c r="C84" s="60" t="s">
        <v>336</v>
      </c>
      <c r="D84" s="60" t="s">
        <v>668</v>
      </c>
      <c r="E84" s="60" t="s">
        <v>1008</v>
      </c>
      <c r="F84" s="117">
        <v>10746000</v>
      </c>
      <c r="G84" s="60" t="s">
        <v>337</v>
      </c>
      <c r="H84" s="60" t="s">
        <v>338</v>
      </c>
      <c r="I84" s="107">
        <v>10746000</v>
      </c>
      <c r="J84" s="107">
        <v>10746000</v>
      </c>
      <c r="K84" s="60" t="s">
        <v>803</v>
      </c>
      <c r="L84" s="61" t="s">
        <v>79</v>
      </c>
      <c r="M84" s="108">
        <v>8392000</v>
      </c>
    </row>
    <row r="85" spans="1:13" ht="81">
      <c r="A85" s="114">
        <v>70</v>
      </c>
      <c r="B85" s="60" t="s">
        <v>136</v>
      </c>
      <c r="C85" s="60" t="s">
        <v>339</v>
      </c>
      <c r="D85" s="60" t="s">
        <v>946</v>
      </c>
      <c r="E85" s="60" t="s">
        <v>1014</v>
      </c>
      <c r="F85" s="63" t="s">
        <v>947</v>
      </c>
      <c r="G85" s="60" t="s">
        <v>340</v>
      </c>
      <c r="H85" s="60" t="s">
        <v>341</v>
      </c>
      <c r="I85" s="107">
        <v>13046000</v>
      </c>
      <c r="J85" s="107">
        <v>11093940</v>
      </c>
      <c r="K85" s="60" t="s">
        <v>342</v>
      </c>
      <c r="L85" s="61" t="s">
        <v>79</v>
      </c>
      <c r="M85" s="108">
        <v>13009000</v>
      </c>
    </row>
    <row r="86" spans="1:13" ht="54">
      <c r="A86" s="114">
        <v>71</v>
      </c>
      <c r="B86" s="60" t="s">
        <v>137</v>
      </c>
      <c r="C86" s="60" t="s">
        <v>343</v>
      </c>
      <c r="D86" s="60" t="s">
        <v>668</v>
      </c>
      <c r="E86" s="60" t="s">
        <v>1011</v>
      </c>
      <c r="F86" s="63">
        <v>458527</v>
      </c>
      <c r="G86" s="60" t="s">
        <v>344</v>
      </c>
      <c r="H86" s="60" t="s">
        <v>345</v>
      </c>
      <c r="I86" s="107">
        <v>776000</v>
      </c>
      <c r="J86" s="107">
        <v>458527</v>
      </c>
      <c r="K86" s="60" t="s">
        <v>346</v>
      </c>
      <c r="L86" s="61" t="s">
        <v>79</v>
      </c>
      <c r="M86" s="108">
        <v>740200</v>
      </c>
    </row>
    <row r="87" spans="1:13" ht="94.5">
      <c r="A87" s="114">
        <v>72</v>
      </c>
      <c r="B87" s="62" t="s">
        <v>689</v>
      </c>
      <c r="C87" s="60" t="s">
        <v>347</v>
      </c>
      <c r="D87" s="60" t="s">
        <v>1049</v>
      </c>
      <c r="E87" s="60" t="s">
        <v>1048</v>
      </c>
      <c r="F87" s="63" t="s">
        <v>948</v>
      </c>
      <c r="G87" s="60" t="s">
        <v>348</v>
      </c>
      <c r="H87" s="60" t="s">
        <v>349</v>
      </c>
      <c r="I87" s="107">
        <v>387000</v>
      </c>
      <c r="J87" s="107">
        <v>386172</v>
      </c>
      <c r="K87" s="60" t="s">
        <v>804</v>
      </c>
      <c r="L87" s="61" t="s">
        <v>79</v>
      </c>
      <c r="M87" s="114">
        <v>0</v>
      </c>
    </row>
    <row r="88" spans="1:13" ht="54">
      <c r="A88" s="114">
        <v>73</v>
      </c>
      <c r="B88" s="62" t="s">
        <v>691</v>
      </c>
      <c r="C88" s="60" t="s">
        <v>692</v>
      </c>
      <c r="D88" s="60" t="s">
        <v>1050</v>
      </c>
      <c r="E88" s="60" t="s">
        <v>1026</v>
      </c>
      <c r="F88" s="63">
        <v>1993000</v>
      </c>
      <c r="G88" s="60" t="s">
        <v>693</v>
      </c>
      <c r="H88" s="60" t="s">
        <v>694</v>
      </c>
      <c r="I88" s="107">
        <v>2000000</v>
      </c>
      <c r="J88" s="107">
        <v>1993000</v>
      </c>
      <c r="K88" s="60" t="s">
        <v>695</v>
      </c>
      <c r="L88" s="61" t="s">
        <v>79</v>
      </c>
      <c r="M88" s="114">
        <v>0</v>
      </c>
    </row>
    <row r="89" spans="1:13" ht="40.5">
      <c r="A89" s="114">
        <v>74</v>
      </c>
      <c r="B89" s="60" t="s">
        <v>138</v>
      </c>
      <c r="C89" s="60" t="s">
        <v>350</v>
      </c>
      <c r="D89" s="60" t="s">
        <v>949</v>
      </c>
      <c r="E89" s="60" t="s">
        <v>1008</v>
      </c>
      <c r="F89" s="63">
        <v>2264000</v>
      </c>
      <c r="G89" s="60" t="s">
        <v>351</v>
      </c>
      <c r="H89" s="60" t="s">
        <v>352</v>
      </c>
      <c r="I89" s="107">
        <v>2785000</v>
      </c>
      <c r="J89" s="107">
        <v>2264000</v>
      </c>
      <c r="K89" s="60" t="s">
        <v>353</v>
      </c>
      <c r="L89" s="61" t="s">
        <v>79</v>
      </c>
      <c r="M89" s="108">
        <v>2485000</v>
      </c>
    </row>
    <row r="90" spans="1:13" ht="67.5">
      <c r="A90" s="114">
        <v>75</v>
      </c>
      <c r="B90" s="60" t="s">
        <v>697</v>
      </c>
      <c r="C90" s="60" t="s">
        <v>354</v>
      </c>
      <c r="D90" s="60" t="s">
        <v>698</v>
      </c>
      <c r="E90" s="60" t="s">
        <v>1008</v>
      </c>
      <c r="F90" s="63">
        <v>988000</v>
      </c>
      <c r="G90" s="60" t="s">
        <v>355</v>
      </c>
      <c r="H90" s="60" t="s">
        <v>356</v>
      </c>
      <c r="I90" s="107">
        <v>988000</v>
      </c>
      <c r="J90" s="107">
        <v>988000</v>
      </c>
      <c r="K90" s="60" t="s">
        <v>357</v>
      </c>
      <c r="L90" s="61" t="s">
        <v>79</v>
      </c>
      <c r="M90" s="114">
        <v>0</v>
      </c>
    </row>
    <row r="91" spans="1:13" ht="94.5">
      <c r="A91" s="114">
        <v>76</v>
      </c>
      <c r="B91" s="60" t="s">
        <v>139</v>
      </c>
      <c r="C91" s="60" t="s">
        <v>358</v>
      </c>
      <c r="D91" s="60" t="s">
        <v>1051</v>
      </c>
      <c r="E91" s="60" t="s">
        <v>1052</v>
      </c>
      <c r="F91" s="97" t="str">
        <f>HYPERLINK("#団体交付詳細!A137","73,049～3,933,943")</f>
        <v>73,049～3,933,943</v>
      </c>
      <c r="G91" s="60" t="s">
        <v>359</v>
      </c>
      <c r="H91" s="60" t="s">
        <v>360</v>
      </c>
      <c r="I91" s="107">
        <v>85835000</v>
      </c>
      <c r="J91" s="107">
        <v>85612014</v>
      </c>
      <c r="K91" s="60" t="s">
        <v>361</v>
      </c>
      <c r="L91" s="61" t="s">
        <v>79</v>
      </c>
      <c r="M91" s="108">
        <v>85541000</v>
      </c>
    </row>
    <row r="92" spans="1:13" ht="40.5">
      <c r="A92" s="114">
        <v>77</v>
      </c>
      <c r="B92" s="62" t="s">
        <v>700</v>
      </c>
      <c r="C92" s="60" t="s">
        <v>701</v>
      </c>
      <c r="D92" s="60" t="s">
        <v>702</v>
      </c>
      <c r="E92" s="60" t="s">
        <v>1008</v>
      </c>
      <c r="F92" s="70">
        <v>358166</v>
      </c>
      <c r="G92" s="60" t="s">
        <v>703</v>
      </c>
      <c r="H92" s="60" t="s">
        <v>1521</v>
      </c>
      <c r="I92" s="107">
        <v>385000</v>
      </c>
      <c r="J92" s="107">
        <v>358166</v>
      </c>
      <c r="K92" s="60" t="s">
        <v>705</v>
      </c>
      <c r="L92" s="61" t="s">
        <v>79</v>
      </c>
      <c r="M92" s="108">
        <v>375000</v>
      </c>
    </row>
    <row r="93" spans="1:13" ht="54">
      <c r="A93" s="114">
        <v>78</v>
      </c>
      <c r="B93" s="62" t="s">
        <v>710</v>
      </c>
      <c r="C93" s="60" t="s">
        <v>223</v>
      </c>
      <c r="D93" s="60" t="s">
        <v>950</v>
      </c>
      <c r="E93" s="60" t="s">
        <v>951</v>
      </c>
      <c r="F93" s="97" t="str">
        <f>HYPERLINK("#団体交付詳細!A182","121,000～300,000")</f>
        <v>121,000～300,000</v>
      </c>
      <c r="G93" s="60" t="s">
        <v>836</v>
      </c>
      <c r="H93" s="60" t="s">
        <v>249</v>
      </c>
      <c r="I93" s="107">
        <v>600000</v>
      </c>
      <c r="J93" s="107">
        <v>600000</v>
      </c>
      <c r="K93" s="60" t="s">
        <v>224</v>
      </c>
      <c r="L93" s="61" t="s">
        <v>77</v>
      </c>
      <c r="M93" s="108">
        <v>2100000</v>
      </c>
    </row>
    <row r="94" spans="1:13" ht="54">
      <c r="A94" s="114">
        <v>79</v>
      </c>
      <c r="B94" s="62" t="s">
        <v>711</v>
      </c>
      <c r="C94" s="60" t="s">
        <v>225</v>
      </c>
      <c r="D94" s="60" t="s">
        <v>839</v>
      </c>
      <c r="E94" s="60" t="s">
        <v>1011</v>
      </c>
      <c r="F94" s="63">
        <v>1529000</v>
      </c>
      <c r="G94" s="60" t="s">
        <v>712</v>
      </c>
      <c r="H94" s="60" t="s">
        <v>226</v>
      </c>
      <c r="I94" s="107">
        <v>1529000</v>
      </c>
      <c r="J94" s="107">
        <v>1529000</v>
      </c>
      <c r="K94" s="60" t="s">
        <v>227</v>
      </c>
      <c r="L94" s="61" t="s">
        <v>77</v>
      </c>
      <c r="M94" s="108">
        <v>1529000</v>
      </c>
    </row>
    <row r="95" spans="1:13" ht="67.5">
      <c r="A95" s="114">
        <v>80</v>
      </c>
      <c r="B95" s="60" t="s">
        <v>706</v>
      </c>
      <c r="C95" s="60" t="s">
        <v>362</v>
      </c>
      <c r="D95" s="60" t="s">
        <v>707</v>
      </c>
      <c r="E95" s="60" t="s">
        <v>1011</v>
      </c>
      <c r="F95" s="63">
        <v>300000</v>
      </c>
      <c r="G95" s="60" t="s">
        <v>363</v>
      </c>
      <c r="H95" s="60" t="s">
        <v>364</v>
      </c>
      <c r="I95" s="107">
        <v>300000</v>
      </c>
      <c r="J95" s="107">
        <v>300000</v>
      </c>
      <c r="K95" s="60" t="s">
        <v>365</v>
      </c>
      <c r="L95" s="61" t="s">
        <v>79</v>
      </c>
      <c r="M95" s="108">
        <v>300000</v>
      </c>
    </row>
    <row r="96" spans="1:13" ht="54">
      <c r="A96" s="114">
        <v>81</v>
      </c>
      <c r="B96" s="62" t="s">
        <v>713</v>
      </c>
      <c r="C96" s="60" t="s">
        <v>228</v>
      </c>
      <c r="D96" s="60" t="s">
        <v>956</v>
      </c>
      <c r="E96" s="60" t="s">
        <v>953</v>
      </c>
      <c r="F96" s="97" t="str">
        <f>HYPERLINK("#団体交付詳細!A185","147,620～5,687,200")</f>
        <v>147,620～5,687,200</v>
      </c>
      <c r="G96" s="60" t="s">
        <v>229</v>
      </c>
      <c r="H96" s="60" t="s">
        <v>230</v>
      </c>
      <c r="I96" s="107">
        <v>33687000</v>
      </c>
      <c r="J96" s="107">
        <v>33259574</v>
      </c>
      <c r="K96" s="60" t="s">
        <v>231</v>
      </c>
      <c r="L96" s="61" t="s">
        <v>77</v>
      </c>
      <c r="M96" s="108">
        <v>33300000</v>
      </c>
    </row>
    <row r="97" spans="1:13" ht="54">
      <c r="A97" s="114">
        <v>82</v>
      </c>
      <c r="B97" s="62" t="s">
        <v>715</v>
      </c>
      <c r="C97" s="60" t="s">
        <v>228</v>
      </c>
      <c r="D97" s="60" t="s">
        <v>955</v>
      </c>
      <c r="E97" s="60" t="s">
        <v>954</v>
      </c>
      <c r="F97" s="97" t="str">
        <f>HYPERLINK("#団体交付詳細!A196","523,286～4,531,218")</f>
        <v>523,286～4,531,218</v>
      </c>
      <c r="G97" s="60" t="s">
        <v>717</v>
      </c>
      <c r="H97" s="60" t="s">
        <v>232</v>
      </c>
      <c r="I97" s="107">
        <v>22100000</v>
      </c>
      <c r="J97" s="107">
        <v>22105070</v>
      </c>
      <c r="K97" s="60" t="s">
        <v>231</v>
      </c>
      <c r="L97" s="61" t="s">
        <v>77</v>
      </c>
      <c r="M97" s="108">
        <v>22000000</v>
      </c>
    </row>
    <row r="98" spans="1:13" ht="54">
      <c r="A98" s="114">
        <v>83</v>
      </c>
      <c r="B98" s="62" t="s">
        <v>31</v>
      </c>
      <c r="C98" s="60" t="s">
        <v>228</v>
      </c>
      <c r="D98" s="60" t="s">
        <v>952</v>
      </c>
      <c r="E98" s="60" t="s">
        <v>1011</v>
      </c>
      <c r="F98" s="63">
        <v>1566000</v>
      </c>
      <c r="G98" s="60" t="s">
        <v>718</v>
      </c>
      <c r="H98" s="60" t="s">
        <v>719</v>
      </c>
      <c r="I98" s="107">
        <v>2400000</v>
      </c>
      <c r="J98" s="107">
        <v>1566000</v>
      </c>
      <c r="K98" s="60" t="s">
        <v>231</v>
      </c>
      <c r="L98" s="61" t="s">
        <v>77</v>
      </c>
      <c r="M98" s="108">
        <v>2000000</v>
      </c>
    </row>
    <row r="99" spans="1:13" ht="27">
      <c r="A99" s="114">
        <v>84</v>
      </c>
      <c r="B99" s="62" t="s">
        <v>720</v>
      </c>
      <c r="C99" s="60" t="s">
        <v>233</v>
      </c>
      <c r="D99" s="60" t="s">
        <v>843</v>
      </c>
      <c r="E99" s="60" t="s">
        <v>1008</v>
      </c>
      <c r="F99" s="63">
        <v>160000</v>
      </c>
      <c r="G99" s="71" t="s">
        <v>721</v>
      </c>
      <c r="H99" s="60" t="s">
        <v>844</v>
      </c>
      <c r="I99" s="107">
        <v>230000</v>
      </c>
      <c r="J99" s="107">
        <v>160000</v>
      </c>
      <c r="K99" s="60" t="s">
        <v>234</v>
      </c>
      <c r="L99" s="61" t="s">
        <v>77</v>
      </c>
      <c r="M99" s="108">
        <v>195000</v>
      </c>
    </row>
    <row r="100" spans="1:13" ht="81">
      <c r="A100" s="114">
        <v>85</v>
      </c>
      <c r="B100" s="62" t="s">
        <v>722</v>
      </c>
      <c r="C100" s="60" t="s">
        <v>235</v>
      </c>
      <c r="D100" s="60" t="s">
        <v>957</v>
      </c>
      <c r="E100" s="60" t="s">
        <v>958</v>
      </c>
      <c r="F100" s="97">
        <f>HYPERLINK("#団体交付詳細!A204",320000)</f>
        <v>320000</v>
      </c>
      <c r="G100" s="71" t="s">
        <v>846</v>
      </c>
      <c r="H100" s="60" t="s">
        <v>847</v>
      </c>
      <c r="I100" s="107">
        <v>320000</v>
      </c>
      <c r="J100" s="107">
        <v>320000</v>
      </c>
      <c r="K100" s="60" t="s">
        <v>236</v>
      </c>
      <c r="L100" s="61" t="s">
        <v>77</v>
      </c>
      <c r="M100" s="108">
        <v>320000</v>
      </c>
    </row>
    <row r="101" spans="1:13" ht="40.5">
      <c r="A101" s="114">
        <v>86</v>
      </c>
      <c r="B101" s="62" t="s">
        <v>724</v>
      </c>
      <c r="C101" s="60" t="s">
        <v>237</v>
      </c>
      <c r="D101" s="60" t="s">
        <v>848</v>
      </c>
      <c r="E101" s="60" t="s">
        <v>1008</v>
      </c>
      <c r="F101" s="63">
        <v>584742</v>
      </c>
      <c r="G101" s="60" t="s">
        <v>725</v>
      </c>
      <c r="H101" s="60" t="s">
        <v>238</v>
      </c>
      <c r="I101" s="107">
        <v>2000000</v>
      </c>
      <c r="J101" s="107">
        <v>584742</v>
      </c>
      <c r="K101" s="60" t="s">
        <v>239</v>
      </c>
      <c r="L101" s="61" t="s">
        <v>77</v>
      </c>
      <c r="M101" s="108">
        <v>1900000</v>
      </c>
    </row>
    <row r="102" spans="1:13" ht="67.5">
      <c r="A102" s="114">
        <v>87</v>
      </c>
      <c r="B102" s="62" t="s">
        <v>726</v>
      </c>
      <c r="C102" s="60" t="s">
        <v>240</v>
      </c>
      <c r="D102" s="60" t="s">
        <v>848</v>
      </c>
      <c r="E102" s="60" t="s">
        <v>1008</v>
      </c>
      <c r="F102" s="117">
        <v>13200000</v>
      </c>
      <c r="G102" s="60" t="s">
        <v>727</v>
      </c>
      <c r="H102" s="60" t="s">
        <v>241</v>
      </c>
      <c r="I102" s="107">
        <v>13200000</v>
      </c>
      <c r="J102" s="107">
        <v>13200000</v>
      </c>
      <c r="K102" s="60" t="s">
        <v>242</v>
      </c>
      <c r="L102" s="61" t="s">
        <v>77</v>
      </c>
      <c r="M102" s="108">
        <v>13200000</v>
      </c>
    </row>
    <row r="103" spans="1:13" ht="67.5">
      <c r="A103" s="114">
        <v>88</v>
      </c>
      <c r="B103" s="62" t="s">
        <v>728</v>
      </c>
      <c r="C103" s="60" t="s">
        <v>243</v>
      </c>
      <c r="D103" s="60" t="s">
        <v>848</v>
      </c>
      <c r="E103" s="60" t="s">
        <v>1008</v>
      </c>
      <c r="F103" s="117">
        <v>15000000</v>
      </c>
      <c r="G103" s="60" t="s">
        <v>729</v>
      </c>
      <c r="H103" s="60" t="s">
        <v>244</v>
      </c>
      <c r="I103" s="107">
        <v>15000000</v>
      </c>
      <c r="J103" s="107">
        <v>15000000</v>
      </c>
      <c r="K103" s="60" t="s">
        <v>126</v>
      </c>
      <c r="L103" s="61" t="s">
        <v>77</v>
      </c>
      <c r="M103" s="108">
        <v>17000000</v>
      </c>
    </row>
    <row r="104" spans="1:13" ht="162">
      <c r="A104" s="114">
        <v>89</v>
      </c>
      <c r="B104" s="62" t="s">
        <v>730</v>
      </c>
      <c r="C104" s="60" t="s">
        <v>245</v>
      </c>
      <c r="D104" s="60" t="s">
        <v>959</v>
      </c>
      <c r="E104" s="60" t="s">
        <v>960</v>
      </c>
      <c r="F104" s="63">
        <v>632000</v>
      </c>
      <c r="G104" s="60" t="s">
        <v>850</v>
      </c>
      <c r="H104" s="60" t="s">
        <v>731</v>
      </c>
      <c r="I104" s="107">
        <v>2000000</v>
      </c>
      <c r="J104" s="107">
        <v>632000</v>
      </c>
      <c r="K104" s="60" t="s">
        <v>246</v>
      </c>
      <c r="L104" s="61" t="s">
        <v>77</v>
      </c>
      <c r="M104" s="108">
        <v>2000000</v>
      </c>
    </row>
    <row r="105" spans="1:13" ht="121.5">
      <c r="A105" s="114">
        <v>90</v>
      </c>
      <c r="B105" s="62" t="s">
        <v>732</v>
      </c>
      <c r="C105" s="60" t="s">
        <v>733</v>
      </c>
      <c r="D105" s="60" t="s">
        <v>852</v>
      </c>
      <c r="E105" s="60" t="s">
        <v>1041</v>
      </c>
      <c r="F105" s="63">
        <v>0</v>
      </c>
      <c r="G105" s="60" t="s">
        <v>853</v>
      </c>
      <c r="H105" s="60" t="s">
        <v>734</v>
      </c>
      <c r="I105" s="107">
        <v>30000000</v>
      </c>
      <c r="J105" s="107">
        <v>0</v>
      </c>
      <c r="K105" s="60" t="s">
        <v>735</v>
      </c>
      <c r="L105" s="61" t="s">
        <v>77</v>
      </c>
      <c r="M105" s="108">
        <v>0</v>
      </c>
    </row>
    <row r="106" spans="1:13" ht="94.5">
      <c r="A106" s="114">
        <v>91</v>
      </c>
      <c r="B106" s="62" t="s">
        <v>736</v>
      </c>
      <c r="C106" s="60" t="s">
        <v>247</v>
      </c>
      <c r="D106" s="60" t="s">
        <v>854</v>
      </c>
      <c r="E106" s="60" t="s">
        <v>1008</v>
      </c>
      <c r="F106" s="63">
        <v>978000</v>
      </c>
      <c r="G106" s="60" t="s">
        <v>855</v>
      </c>
      <c r="H106" s="60" t="s">
        <v>856</v>
      </c>
      <c r="I106" s="107">
        <v>1082000</v>
      </c>
      <c r="J106" s="107">
        <v>978000</v>
      </c>
      <c r="K106" s="60" t="s">
        <v>737</v>
      </c>
      <c r="L106" s="61" t="s">
        <v>77</v>
      </c>
      <c r="M106" s="108">
        <v>861000</v>
      </c>
    </row>
    <row r="107" spans="1:13" ht="67.5">
      <c r="A107" s="114">
        <v>92</v>
      </c>
      <c r="B107" s="60" t="s">
        <v>708</v>
      </c>
      <c r="C107" s="60" t="s">
        <v>366</v>
      </c>
      <c r="D107" s="60" t="s">
        <v>961</v>
      </c>
      <c r="E107" s="60" t="s">
        <v>962</v>
      </c>
      <c r="F107" s="97" t="str">
        <f>HYPERLINK("#団体交付詳細!A209","696,000～2,919,000")</f>
        <v>696,000～2,919,000</v>
      </c>
      <c r="G107" s="60" t="s">
        <v>367</v>
      </c>
      <c r="H107" s="60" t="s">
        <v>368</v>
      </c>
      <c r="I107" s="107">
        <v>12500000</v>
      </c>
      <c r="J107" s="107">
        <v>11117500</v>
      </c>
      <c r="K107" s="60" t="s">
        <v>369</v>
      </c>
      <c r="L107" s="61" t="s">
        <v>881</v>
      </c>
      <c r="M107" s="108">
        <v>12500000</v>
      </c>
    </row>
    <row r="108" spans="1:13" ht="40.5">
      <c r="A108" s="114">
        <v>93</v>
      </c>
      <c r="B108" s="62" t="s">
        <v>32</v>
      </c>
      <c r="C108" s="60" t="s">
        <v>248</v>
      </c>
      <c r="D108" s="60" t="s">
        <v>857</v>
      </c>
      <c r="E108" s="60" t="s">
        <v>1008</v>
      </c>
      <c r="F108" s="63">
        <v>300000</v>
      </c>
      <c r="G108" s="60" t="s">
        <v>738</v>
      </c>
      <c r="H108" s="60" t="s">
        <v>249</v>
      </c>
      <c r="I108" s="107">
        <v>300000</v>
      </c>
      <c r="J108" s="107">
        <v>300000</v>
      </c>
      <c r="K108" s="60" t="s">
        <v>250</v>
      </c>
      <c r="L108" s="61" t="s">
        <v>77</v>
      </c>
      <c r="M108" s="108">
        <v>1200000</v>
      </c>
    </row>
    <row r="109" spans="1:13" ht="232.5">
      <c r="A109" s="114">
        <v>94</v>
      </c>
      <c r="B109" s="62" t="s">
        <v>739</v>
      </c>
      <c r="C109" s="60" t="s">
        <v>740</v>
      </c>
      <c r="D109" s="60" t="s">
        <v>848</v>
      </c>
      <c r="E109" s="60" t="s">
        <v>1008</v>
      </c>
      <c r="F109" s="63">
        <v>1140000</v>
      </c>
      <c r="G109" s="60" t="s">
        <v>858</v>
      </c>
      <c r="H109" s="60" t="s">
        <v>741</v>
      </c>
      <c r="I109" s="107">
        <v>1140000</v>
      </c>
      <c r="J109" s="107">
        <v>1140000</v>
      </c>
      <c r="K109" s="60" t="s">
        <v>742</v>
      </c>
      <c r="L109" s="61" t="s">
        <v>77</v>
      </c>
      <c r="M109" s="108">
        <v>1140000</v>
      </c>
    </row>
    <row r="110" spans="1:13" ht="82.5">
      <c r="A110" s="114">
        <v>95</v>
      </c>
      <c r="B110" s="62" t="s">
        <v>743</v>
      </c>
      <c r="C110" s="60" t="s">
        <v>251</v>
      </c>
      <c r="D110" s="60" t="s">
        <v>963</v>
      </c>
      <c r="E110" s="60" t="s">
        <v>1014</v>
      </c>
      <c r="F110" s="63" t="s">
        <v>964</v>
      </c>
      <c r="G110" s="60" t="s">
        <v>745</v>
      </c>
      <c r="H110" s="60" t="s">
        <v>746</v>
      </c>
      <c r="I110" s="107">
        <v>380000</v>
      </c>
      <c r="J110" s="107">
        <v>67928</v>
      </c>
      <c r="K110" s="60" t="s">
        <v>252</v>
      </c>
      <c r="L110" s="61" t="s">
        <v>77</v>
      </c>
      <c r="M110" s="108">
        <v>200000</v>
      </c>
    </row>
    <row r="111" spans="1:13" ht="81">
      <c r="A111" s="114">
        <v>96</v>
      </c>
      <c r="B111" s="62" t="s">
        <v>747</v>
      </c>
      <c r="C111" s="60" t="s">
        <v>253</v>
      </c>
      <c r="D111" s="60" t="s">
        <v>860</v>
      </c>
      <c r="E111" s="60" t="s">
        <v>1008</v>
      </c>
      <c r="F111" s="63">
        <v>45000</v>
      </c>
      <c r="G111" s="60" t="s">
        <v>748</v>
      </c>
      <c r="H111" s="60" t="s">
        <v>254</v>
      </c>
      <c r="I111" s="107">
        <v>90000</v>
      </c>
      <c r="J111" s="107">
        <v>45000</v>
      </c>
      <c r="K111" s="60" t="s">
        <v>255</v>
      </c>
      <c r="L111" s="61" t="s">
        <v>77</v>
      </c>
      <c r="M111" s="108">
        <v>45000</v>
      </c>
    </row>
    <row r="112" spans="1:13" ht="81">
      <c r="A112" s="114">
        <v>97</v>
      </c>
      <c r="B112" s="62" t="s">
        <v>749</v>
      </c>
      <c r="C112" s="60" t="s">
        <v>256</v>
      </c>
      <c r="D112" s="60" t="s">
        <v>965</v>
      </c>
      <c r="E112" s="60" t="s">
        <v>1014</v>
      </c>
      <c r="F112" s="63" t="s">
        <v>967</v>
      </c>
      <c r="G112" s="60" t="s">
        <v>748</v>
      </c>
      <c r="H112" s="60" t="s">
        <v>257</v>
      </c>
      <c r="I112" s="107">
        <v>360000</v>
      </c>
      <c r="J112" s="107">
        <v>360000</v>
      </c>
      <c r="K112" s="60" t="s">
        <v>258</v>
      </c>
      <c r="L112" s="61" t="s">
        <v>77</v>
      </c>
      <c r="M112" s="108">
        <v>360000</v>
      </c>
    </row>
    <row r="113" spans="1:13" ht="54">
      <c r="A113" s="114">
        <v>98</v>
      </c>
      <c r="B113" s="62" t="s">
        <v>751</v>
      </c>
      <c r="C113" s="60" t="s">
        <v>259</v>
      </c>
      <c r="D113" s="60" t="s">
        <v>966</v>
      </c>
      <c r="E113" s="60" t="s">
        <v>1014</v>
      </c>
      <c r="F113" s="63" t="s">
        <v>968</v>
      </c>
      <c r="G113" s="60" t="s">
        <v>753</v>
      </c>
      <c r="H113" s="60" t="s">
        <v>260</v>
      </c>
      <c r="I113" s="107">
        <v>360000</v>
      </c>
      <c r="J113" s="107">
        <v>360000</v>
      </c>
      <c r="K113" s="60" t="s">
        <v>261</v>
      </c>
      <c r="L113" s="61" t="s">
        <v>77</v>
      </c>
      <c r="M113" s="108">
        <v>360000</v>
      </c>
    </row>
    <row r="114" spans="1:13" ht="67.5">
      <c r="A114" s="114">
        <v>99</v>
      </c>
      <c r="B114" s="62" t="s">
        <v>754</v>
      </c>
      <c r="C114" s="60" t="s">
        <v>863</v>
      </c>
      <c r="D114" s="60" t="s">
        <v>864</v>
      </c>
      <c r="E114" s="60" t="s">
        <v>1008</v>
      </c>
      <c r="F114" s="63">
        <v>225000</v>
      </c>
      <c r="G114" s="60" t="s">
        <v>748</v>
      </c>
      <c r="H114" s="60" t="s">
        <v>257</v>
      </c>
      <c r="I114" s="107">
        <v>225000</v>
      </c>
      <c r="J114" s="107">
        <v>225000</v>
      </c>
      <c r="K114" s="60" t="s">
        <v>262</v>
      </c>
      <c r="L114" s="61" t="s">
        <v>77</v>
      </c>
      <c r="M114" s="108">
        <v>225000</v>
      </c>
    </row>
    <row r="115" spans="1:13" ht="54">
      <c r="A115" s="114">
        <v>100</v>
      </c>
      <c r="B115" s="62" t="s">
        <v>755</v>
      </c>
      <c r="C115" s="60" t="s">
        <v>263</v>
      </c>
      <c r="D115" s="60" t="s">
        <v>865</v>
      </c>
      <c r="E115" s="60" t="s">
        <v>1008</v>
      </c>
      <c r="F115" s="63">
        <v>3492000</v>
      </c>
      <c r="G115" s="60" t="s">
        <v>756</v>
      </c>
      <c r="H115" s="60" t="s">
        <v>264</v>
      </c>
      <c r="I115" s="107">
        <v>4200000</v>
      </c>
      <c r="J115" s="107">
        <v>3492000</v>
      </c>
      <c r="K115" s="60" t="s">
        <v>265</v>
      </c>
      <c r="L115" s="61" t="s">
        <v>77</v>
      </c>
      <c r="M115" s="108">
        <v>4200000</v>
      </c>
    </row>
    <row r="116" spans="1:13" ht="81">
      <c r="A116" s="114">
        <v>101</v>
      </c>
      <c r="B116" s="62" t="s">
        <v>757</v>
      </c>
      <c r="C116" s="60" t="s">
        <v>266</v>
      </c>
      <c r="D116" s="60" t="s">
        <v>868</v>
      </c>
      <c r="E116" s="60" t="s">
        <v>1008</v>
      </c>
      <c r="F116" s="63">
        <v>2300000</v>
      </c>
      <c r="G116" s="60" t="s">
        <v>866</v>
      </c>
      <c r="H116" s="60" t="s">
        <v>758</v>
      </c>
      <c r="I116" s="107">
        <v>2300000</v>
      </c>
      <c r="J116" s="107">
        <v>2300000</v>
      </c>
      <c r="K116" s="60" t="s">
        <v>267</v>
      </c>
      <c r="L116" s="61" t="s">
        <v>77</v>
      </c>
      <c r="M116" s="108">
        <v>2300000</v>
      </c>
    </row>
    <row r="117" spans="1:13" ht="40.5">
      <c r="A117" s="114">
        <v>102</v>
      </c>
      <c r="B117" s="62" t="s">
        <v>759</v>
      </c>
      <c r="C117" s="60" t="s">
        <v>268</v>
      </c>
      <c r="D117" s="60" t="s">
        <v>865</v>
      </c>
      <c r="E117" s="60" t="s">
        <v>1008</v>
      </c>
      <c r="F117" s="63">
        <v>3272000</v>
      </c>
      <c r="G117" s="60" t="s">
        <v>867</v>
      </c>
      <c r="H117" s="60" t="s">
        <v>269</v>
      </c>
      <c r="I117" s="107">
        <v>3480000</v>
      </c>
      <c r="J117" s="107">
        <v>3272000</v>
      </c>
      <c r="K117" s="60" t="s">
        <v>270</v>
      </c>
      <c r="L117" s="61" t="s">
        <v>77</v>
      </c>
      <c r="M117" s="108">
        <v>0</v>
      </c>
    </row>
    <row r="118" spans="1:13" ht="54.75" thickBot="1">
      <c r="A118" s="114">
        <v>103</v>
      </c>
      <c r="B118" s="62" t="s">
        <v>760</v>
      </c>
      <c r="C118" s="60" t="s">
        <v>271</v>
      </c>
      <c r="D118" s="60" t="s">
        <v>969</v>
      </c>
      <c r="E118" s="60" t="s">
        <v>1014</v>
      </c>
      <c r="F118" s="63" t="s">
        <v>970</v>
      </c>
      <c r="G118" s="60" t="s">
        <v>762</v>
      </c>
      <c r="H118" s="60" t="s">
        <v>272</v>
      </c>
      <c r="I118" s="107">
        <v>320000</v>
      </c>
      <c r="J118" s="107">
        <v>272000</v>
      </c>
      <c r="K118" s="60" t="s">
        <v>273</v>
      </c>
      <c r="L118" s="61" t="s">
        <v>77</v>
      </c>
      <c r="M118" s="108">
        <v>320000</v>
      </c>
    </row>
    <row r="119" spans="1:13" ht="27.75" customHeight="1" thickTop="1">
      <c r="A119" s="135" t="s">
        <v>1494</v>
      </c>
      <c r="B119" s="136">
        <f>COUNTA(B70:B118)</f>
        <v>49</v>
      </c>
      <c r="C119" s="137"/>
      <c r="D119" s="137"/>
      <c r="E119" s="137"/>
      <c r="F119" s="138"/>
      <c r="G119" s="137"/>
      <c r="H119" s="137"/>
      <c r="I119" s="139">
        <f>SUM(I70:I118)</f>
        <v>297770000</v>
      </c>
      <c r="J119" s="139">
        <f>SUM(J70:J118)</f>
        <v>255036138</v>
      </c>
      <c r="K119" s="137"/>
      <c r="L119" s="140"/>
      <c r="M119" s="139">
        <f>SUM(M70:M118)</f>
        <v>272928966</v>
      </c>
    </row>
    <row r="120" spans="1:13" s="57" customFormat="1" ht="27.75" customHeight="1">
      <c r="A120" s="146" t="str">
        <f>HYPERLINK("#目的別歳出!A9","Ⅵ　商工費")</f>
        <v>Ⅵ　商工費</v>
      </c>
      <c r="B120" s="147"/>
      <c r="C120" s="54"/>
      <c r="D120" s="54"/>
      <c r="E120" s="55"/>
      <c r="F120" s="54"/>
      <c r="G120" s="54"/>
      <c r="H120" s="54"/>
      <c r="I120" s="54"/>
      <c r="J120" s="56"/>
      <c r="K120" s="53"/>
      <c r="M120" s="53"/>
    </row>
    <row r="121" spans="1:13" ht="27">
      <c r="A121" s="50" t="s">
        <v>0</v>
      </c>
      <c r="B121" s="50" t="s">
        <v>1522</v>
      </c>
      <c r="C121" s="50" t="s">
        <v>1</v>
      </c>
      <c r="D121" s="51" t="s">
        <v>2</v>
      </c>
      <c r="E121" s="51" t="s">
        <v>938</v>
      </c>
      <c r="F121" s="52" t="s">
        <v>506</v>
      </c>
      <c r="G121" s="51" t="s">
        <v>3</v>
      </c>
      <c r="H121" s="51" t="s">
        <v>4</v>
      </c>
      <c r="I121" s="51" t="s">
        <v>8</v>
      </c>
      <c r="J121" s="51" t="s">
        <v>9</v>
      </c>
      <c r="K121" s="50" t="s">
        <v>6</v>
      </c>
      <c r="L121" s="50" t="s">
        <v>7</v>
      </c>
      <c r="M121" s="58" t="s">
        <v>1493</v>
      </c>
    </row>
    <row r="122" spans="1:13" ht="54">
      <c r="A122" s="114">
        <v>104</v>
      </c>
      <c r="B122" s="62" t="s">
        <v>39</v>
      </c>
      <c r="C122" s="60" t="s">
        <v>370</v>
      </c>
      <c r="D122" s="64" t="s">
        <v>1053</v>
      </c>
      <c r="E122" s="64" t="s">
        <v>1054</v>
      </c>
      <c r="F122" s="72">
        <v>316327</v>
      </c>
      <c r="G122" s="60" t="s">
        <v>371</v>
      </c>
      <c r="H122" s="60" t="s">
        <v>372</v>
      </c>
      <c r="I122" s="107">
        <v>612000</v>
      </c>
      <c r="J122" s="107">
        <v>316327</v>
      </c>
      <c r="K122" s="60" t="s">
        <v>373</v>
      </c>
      <c r="L122" s="61" t="s">
        <v>80</v>
      </c>
      <c r="M122" s="113">
        <v>0</v>
      </c>
    </row>
    <row r="123" spans="1:13" ht="81">
      <c r="A123" s="114">
        <v>105</v>
      </c>
      <c r="B123" s="62" t="s">
        <v>40</v>
      </c>
      <c r="C123" s="60" t="s">
        <v>374</v>
      </c>
      <c r="D123" s="64" t="s">
        <v>892</v>
      </c>
      <c r="E123" s="64" t="s">
        <v>1011</v>
      </c>
      <c r="F123" s="72">
        <v>25406</v>
      </c>
      <c r="G123" s="60" t="s">
        <v>375</v>
      </c>
      <c r="H123" s="60" t="s">
        <v>376</v>
      </c>
      <c r="I123" s="107">
        <v>30000</v>
      </c>
      <c r="J123" s="107">
        <v>25406</v>
      </c>
      <c r="K123" s="60" t="s">
        <v>377</v>
      </c>
      <c r="L123" s="61" t="s">
        <v>80</v>
      </c>
      <c r="M123" s="113">
        <v>0</v>
      </c>
    </row>
    <row r="124" spans="1:13" ht="40.5">
      <c r="A124" s="114">
        <v>106</v>
      </c>
      <c r="B124" s="62" t="s">
        <v>41</v>
      </c>
      <c r="C124" s="60" t="s">
        <v>378</v>
      </c>
      <c r="D124" s="64" t="s">
        <v>971</v>
      </c>
      <c r="E124" s="64" t="s">
        <v>1014</v>
      </c>
      <c r="F124" s="72" t="s">
        <v>972</v>
      </c>
      <c r="G124" s="60" t="s">
        <v>379</v>
      </c>
      <c r="H124" s="60" t="s">
        <v>380</v>
      </c>
      <c r="I124" s="107">
        <v>7044000</v>
      </c>
      <c r="J124" s="107">
        <v>5093497</v>
      </c>
      <c r="K124" s="60" t="s">
        <v>381</v>
      </c>
      <c r="L124" s="61" t="s">
        <v>80</v>
      </c>
      <c r="M124" s="113">
        <v>7044000</v>
      </c>
    </row>
    <row r="125" spans="1:13" ht="94.5">
      <c r="A125" s="114">
        <v>107</v>
      </c>
      <c r="B125" s="62" t="s">
        <v>42</v>
      </c>
      <c r="C125" s="60" t="s">
        <v>382</v>
      </c>
      <c r="D125" s="64" t="s">
        <v>973</v>
      </c>
      <c r="E125" s="64" t="s">
        <v>1014</v>
      </c>
      <c r="F125" s="72" t="s">
        <v>974</v>
      </c>
      <c r="G125" s="60" t="s">
        <v>383</v>
      </c>
      <c r="H125" s="60" t="s">
        <v>152</v>
      </c>
      <c r="I125" s="107">
        <v>11280000</v>
      </c>
      <c r="J125" s="107">
        <v>11280000</v>
      </c>
      <c r="K125" s="60" t="s">
        <v>384</v>
      </c>
      <c r="L125" s="61" t="s">
        <v>80</v>
      </c>
      <c r="M125" s="113">
        <v>11280000</v>
      </c>
    </row>
    <row r="126" spans="1:13" ht="27">
      <c r="A126" s="114">
        <v>108</v>
      </c>
      <c r="B126" s="62" t="s">
        <v>43</v>
      </c>
      <c r="C126" s="60" t="s">
        <v>385</v>
      </c>
      <c r="D126" s="64" t="s">
        <v>897</v>
      </c>
      <c r="E126" s="64" t="s">
        <v>1011</v>
      </c>
      <c r="F126" s="118">
        <v>10500000</v>
      </c>
      <c r="G126" s="60" t="s">
        <v>386</v>
      </c>
      <c r="H126" s="60" t="s">
        <v>152</v>
      </c>
      <c r="I126" s="107">
        <v>10500000</v>
      </c>
      <c r="J126" s="107">
        <v>10500000</v>
      </c>
      <c r="K126" s="60" t="s">
        <v>387</v>
      </c>
      <c r="L126" s="61" t="s">
        <v>80</v>
      </c>
      <c r="M126" s="113">
        <v>10000000</v>
      </c>
    </row>
    <row r="127" spans="1:13" ht="67.5">
      <c r="A127" s="114">
        <v>109</v>
      </c>
      <c r="B127" s="62" t="s">
        <v>44</v>
      </c>
      <c r="C127" s="60" t="s">
        <v>388</v>
      </c>
      <c r="D127" s="64" t="s">
        <v>897</v>
      </c>
      <c r="E127" s="64" t="s">
        <v>1011</v>
      </c>
      <c r="F127" s="72">
        <v>4852530</v>
      </c>
      <c r="G127" s="60" t="s">
        <v>389</v>
      </c>
      <c r="H127" s="60" t="s">
        <v>390</v>
      </c>
      <c r="I127" s="107">
        <v>4860000</v>
      </c>
      <c r="J127" s="107">
        <v>4852530</v>
      </c>
      <c r="K127" s="60" t="s">
        <v>391</v>
      </c>
      <c r="L127" s="61" t="s">
        <v>80</v>
      </c>
      <c r="M127" s="113">
        <v>4860000</v>
      </c>
    </row>
    <row r="128" spans="1:13" ht="67.5">
      <c r="A128" s="114">
        <v>110</v>
      </c>
      <c r="B128" s="62" t="s">
        <v>45</v>
      </c>
      <c r="C128" s="60" t="s">
        <v>392</v>
      </c>
      <c r="D128" s="64" t="s">
        <v>973</v>
      </c>
      <c r="E128" s="64" t="s">
        <v>1014</v>
      </c>
      <c r="F128" s="72" t="s">
        <v>975</v>
      </c>
      <c r="G128" s="60" t="s">
        <v>393</v>
      </c>
      <c r="H128" s="60" t="s">
        <v>394</v>
      </c>
      <c r="I128" s="107">
        <v>671000</v>
      </c>
      <c r="J128" s="107">
        <v>649073</v>
      </c>
      <c r="K128" s="60" t="s">
        <v>395</v>
      </c>
      <c r="L128" s="61" t="s">
        <v>80</v>
      </c>
      <c r="M128" s="113">
        <v>671000</v>
      </c>
    </row>
    <row r="129" spans="1:13" ht="67.5">
      <c r="A129" s="114">
        <v>111</v>
      </c>
      <c r="B129" s="62" t="s">
        <v>46</v>
      </c>
      <c r="C129" s="60" t="s">
        <v>396</v>
      </c>
      <c r="D129" s="64" t="s">
        <v>897</v>
      </c>
      <c r="E129" s="64" t="s">
        <v>1041</v>
      </c>
      <c r="F129" s="72">
        <v>0</v>
      </c>
      <c r="G129" s="60" t="s">
        <v>397</v>
      </c>
      <c r="H129" s="60" t="s">
        <v>394</v>
      </c>
      <c r="I129" s="107">
        <v>225000</v>
      </c>
      <c r="J129" s="107">
        <v>0</v>
      </c>
      <c r="K129" s="60" t="s">
        <v>398</v>
      </c>
      <c r="L129" s="61" t="s">
        <v>80</v>
      </c>
      <c r="M129" s="113">
        <v>0</v>
      </c>
    </row>
    <row r="130" spans="1:13" ht="54">
      <c r="A130" s="114">
        <v>112</v>
      </c>
      <c r="B130" s="62" t="s">
        <v>908</v>
      </c>
      <c r="C130" s="60" t="s">
        <v>909</v>
      </c>
      <c r="D130" s="60" t="s">
        <v>910</v>
      </c>
      <c r="E130" s="60" t="s">
        <v>1011</v>
      </c>
      <c r="F130" s="117">
        <v>79854360</v>
      </c>
      <c r="G130" s="60" t="s">
        <v>912</v>
      </c>
      <c r="H130" s="60" t="s">
        <v>913</v>
      </c>
      <c r="I130" s="107">
        <v>253245335</v>
      </c>
      <c r="J130" s="107">
        <v>79854360</v>
      </c>
      <c r="K130" s="64" t="s">
        <v>911</v>
      </c>
      <c r="L130" s="61" t="s">
        <v>80</v>
      </c>
      <c r="M130" s="113" t="s">
        <v>874</v>
      </c>
    </row>
    <row r="131" spans="1:13" ht="27">
      <c r="A131" s="114">
        <v>113</v>
      </c>
      <c r="B131" s="62" t="s">
        <v>47</v>
      </c>
      <c r="C131" s="60" t="s">
        <v>399</v>
      </c>
      <c r="D131" s="64" t="s">
        <v>899</v>
      </c>
      <c r="E131" s="64" t="s">
        <v>1011</v>
      </c>
      <c r="F131" s="118">
        <v>15221000</v>
      </c>
      <c r="G131" s="60" t="s">
        <v>400</v>
      </c>
      <c r="H131" s="60" t="s">
        <v>401</v>
      </c>
      <c r="I131" s="107">
        <v>15221000</v>
      </c>
      <c r="J131" s="107">
        <v>15221000</v>
      </c>
      <c r="K131" s="60" t="s">
        <v>402</v>
      </c>
      <c r="L131" s="61" t="s">
        <v>80</v>
      </c>
      <c r="M131" s="113">
        <v>15221000</v>
      </c>
    </row>
    <row r="132" spans="1:13" ht="67.5">
      <c r="A132" s="114">
        <v>114</v>
      </c>
      <c r="B132" s="60" t="s">
        <v>140</v>
      </c>
      <c r="C132" s="60" t="s">
        <v>403</v>
      </c>
      <c r="D132" s="64" t="s">
        <v>900</v>
      </c>
      <c r="E132" s="64" t="s">
        <v>1011</v>
      </c>
      <c r="F132" s="72">
        <v>900000</v>
      </c>
      <c r="G132" s="60" t="s">
        <v>404</v>
      </c>
      <c r="H132" s="60" t="s">
        <v>405</v>
      </c>
      <c r="I132" s="107">
        <v>900000</v>
      </c>
      <c r="J132" s="107">
        <v>900000</v>
      </c>
      <c r="K132" s="60" t="s">
        <v>406</v>
      </c>
      <c r="L132" s="61" t="s">
        <v>80</v>
      </c>
      <c r="M132" s="113">
        <v>900000</v>
      </c>
    </row>
    <row r="133" spans="1:13" ht="54">
      <c r="A133" s="114">
        <v>115</v>
      </c>
      <c r="B133" s="62" t="s">
        <v>48</v>
      </c>
      <c r="C133" s="60" t="s">
        <v>407</v>
      </c>
      <c r="D133" s="64" t="s">
        <v>901</v>
      </c>
      <c r="E133" s="64" t="s">
        <v>1011</v>
      </c>
      <c r="F133" s="72">
        <v>3978000</v>
      </c>
      <c r="G133" s="60" t="s">
        <v>408</v>
      </c>
      <c r="H133" s="60" t="s">
        <v>409</v>
      </c>
      <c r="I133" s="107">
        <v>3978000</v>
      </c>
      <c r="J133" s="107">
        <v>3978000</v>
      </c>
      <c r="K133" s="60" t="s">
        <v>410</v>
      </c>
      <c r="L133" s="61" t="s">
        <v>80</v>
      </c>
      <c r="M133" s="113">
        <v>3320000</v>
      </c>
    </row>
    <row r="134" spans="1:13" ht="27">
      <c r="A134" s="114">
        <v>116</v>
      </c>
      <c r="B134" s="62" t="s">
        <v>976</v>
      </c>
      <c r="C134" s="60" t="s">
        <v>977</v>
      </c>
      <c r="D134" s="64" t="s">
        <v>899</v>
      </c>
      <c r="E134" s="64" t="s">
        <v>1011</v>
      </c>
      <c r="F134" s="118">
        <v>11850000</v>
      </c>
      <c r="G134" s="60" t="s">
        <v>978</v>
      </c>
      <c r="H134" s="60" t="s">
        <v>979</v>
      </c>
      <c r="I134" s="107">
        <v>11850000</v>
      </c>
      <c r="J134" s="107">
        <v>11850000</v>
      </c>
      <c r="K134" s="60" t="s">
        <v>980</v>
      </c>
      <c r="L134" s="61" t="s">
        <v>80</v>
      </c>
      <c r="M134" s="113">
        <v>11850000</v>
      </c>
    </row>
    <row r="135" spans="1:13" ht="54">
      <c r="A135" s="114">
        <v>117</v>
      </c>
      <c r="B135" s="62" t="s">
        <v>49</v>
      </c>
      <c r="C135" s="60" t="s">
        <v>411</v>
      </c>
      <c r="D135" s="64" t="s">
        <v>981</v>
      </c>
      <c r="E135" s="64" t="s">
        <v>1014</v>
      </c>
      <c r="F135" s="72" t="s">
        <v>982</v>
      </c>
      <c r="G135" s="60" t="s">
        <v>412</v>
      </c>
      <c r="H135" s="60" t="s">
        <v>401</v>
      </c>
      <c r="I135" s="107">
        <v>160000</v>
      </c>
      <c r="J135" s="107">
        <v>160000</v>
      </c>
      <c r="K135" s="60" t="s">
        <v>413</v>
      </c>
      <c r="L135" s="61" t="s">
        <v>80</v>
      </c>
      <c r="M135" s="113">
        <v>160000</v>
      </c>
    </row>
    <row r="136" spans="1:13" ht="81">
      <c r="A136" s="114">
        <v>118</v>
      </c>
      <c r="B136" s="62" t="s">
        <v>50</v>
      </c>
      <c r="C136" s="60" t="s">
        <v>414</v>
      </c>
      <c r="D136" s="64" t="s">
        <v>904</v>
      </c>
      <c r="E136" s="64" t="s">
        <v>1011</v>
      </c>
      <c r="F136" s="72">
        <v>225000</v>
      </c>
      <c r="G136" s="60" t="s">
        <v>415</v>
      </c>
      <c r="H136" s="60" t="s">
        <v>416</v>
      </c>
      <c r="I136" s="107">
        <v>225000</v>
      </c>
      <c r="J136" s="107">
        <v>225000</v>
      </c>
      <c r="K136" s="60" t="s">
        <v>417</v>
      </c>
      <c r="L136" s="61" t="s">
        <v>80</v>
      </c>
      <c r="M136" s="113">
        <v>225000</v>
      </c>
    </row>
    <row r="137" spans="1:13" ht="81">
      <c r="A137" s="114">
        <v>119</v>
      </c>
      <c r="B137" s="62" t="s">
        <v>51</v>
      </c>
      <c r="C137" s="60" t="s">
        <v>418</v>
      </c>
      <c r="D137" s="64" t="s">
        <v>905</v>
      </c>
      <c r="E137" s="64" t="s">
        <v>1011</v>
      </c>
      <c r="F137" s="72">
        <v>1620000</v>
      </c>
      <c r="G137" s="60" t="s">
        <v>419</v>
      </c>
      <c r="H137" s="60" t="s">
        <v>416</v>
      </c>
      <c r="I137" s="107">
        <v>1620000</v>
      </c>
      <c r="J137" s="107">
        <v>1620000</v>
      </c>
      <c r="K137" s="60" t="s">
        <v>420</v>
      </c>
      <c r="L137" s="61" t="s">
        <v>80</v>
      </c>
      <c r="M137" s="113">
        <v>1620000</v>
      </c>
    </row>
    <row r="138" spans="1:13" ht="41.25" thickBot="1">
      <c r="A138" s="114">
        <v>120</v>
      </c>
      <c r="B138" s="62" t="s">
        <v>52</v>
      </c>
      <c r="C138" s="60" t="s">
        <v>421</v>
      </c>
      <c r="D138" s="64" t="s">
        <v>906</v>
      </c>
      <c r="E138" s="64" t="s">
        <v>1011</v>
      </c>
      <c r="F138" s="72">
        <v>409000</v>
      </c>
      <c r="G138" s="60" t="s">
        <v>422</v>
      </c>
      <c r="H138" s="60" t="s">
        <v>152</v>
      </c>
      <c r="I138" s="107">
        <v>409000</v>
      </c>
      <c r="J138" s="107">
        <v>409000</v>
      </c>
      <c r="K138" s="60" t="s">
        <v>423</v>
      </c>
      <c r="L138" s="61" t="s">
        <v>80</v>
      </c>
      <c r="M138" s="113">
        <v>409000</v>
      </c>
    </row>
    <row r="139" spans="1:13" ht="27.75" customHeight="1" thickTop="1">
      <c r="A139" s="135" t="s">
        <v>1494</v>
      </c>
      <c r="B139" s="136">
        <f>COUNTA(B122:B138)</f>
        <v>17</v>
      </c>
      <c r="C139" s="137"/>
      <c r="D139" s="137"/>
      <c r="E139" s="137"/>
      <c r="F139" s="138"/>
      <c r="G139" s="137"/>
      <c r="H139" s="137"/>
      <c r="I139" s="139">
        <f>SUM(I122:I138)</f>
        <v>322830335</v>
      </c>
      <c r="J139" s="139">
        <f>SUM(J122:J138)</f>
        <v>146934193</v>
      </c>
      <c r="K139" s="137"/>
      <c r="L139" s="140"/>
      <c r="M139" s="139">
        <f>SUM(M122:M138)</f>
        <v>67560000</v>
      </c>
    </row>
    <row r="140" spans="1:13" s="57" customFormat="1" ht="27.75" customHeight="1">
      <c r="A140" s="146" t="str">
        <f>HYPERLINK("#目的別歳出!A10","Ⅶ　土木費")</f>
        <v>Ⅶ　土木費</v>
      </c>
      <c r="B140" s="147"/>
      <c r="C140" s="54"/>
      <c r="D140" s="54"/>
      <c r="E140" s="55"/>
      <c r="F140" s="54"/>
      <c r="G140" s="54"/>
      <c r="H140" s="54"/>
      <c r="I140" s="54"/>
      <c r="J140" s="56"/>
      <c r="K140" s="53"/>
      <c r="M140" s="53"/>
    </row>
    <row r="141" spans="1:13" ht="27">
      <c r="A141" s="50" t="s">
        <v>0</v>
      </c>
      <c r="B141" s="50" t="s">
        <v>1522</v>
      </c>
      <c r="C141" s="50" t="s">
        <v>1</v>
      </c>
      <c r="D141" s="51" t="s">
        <v>2</v>
      </c>
      <c r="E141" s="51" t="s">
        <v>938</v>
      </c>
      <c r="F141" s="52" t="s">
        <v>506</v>
      </c>
      <c r="G141" s="51" t="s">
        <v>3</v>
      </c>
      <c r="H141" s="51" t="s">
        <v>4</v>
      </c>
      <c r="I141" s="51" t="s">
        <v>8</v>
      </c>
      <c r="J141" s="51" t="s">
        <v>9</v>
      </c>
      <c r="K141" s="50" t="s">
        <v>6</v>
      </c>
      <c r="L141" s="50" t="s">
        <v>7</v>
      </c>
      <c r="M141" s="58" t="s">
        <v>1493</v>
      </c>
    </row>
    <row r="142" spans="1:13" ht="124.5">
      <c r="A142" s="114">
        <v>121</v>
      </c>
      <c r="B142" s="62" t="s">
        <v>127</v>
      </c>
      <c r="C142" s="60" t="s">
        <v>278</v>
      </c>
      <c r="D142" s="60" t="s">
        <v>549</v>
      </c>
      <c r="E142" s="60" t="s">
        <v>874</v>
      </c>
      <c r="F142" s="63">
        <v>0</v>
      </c>
      <c r="G142" s="60" t="s">
        <v>279</v>
      </c>
      <c r="H142" s="60" t="s">
        <v>870</v>
      </c>
      <c r="I142" s="107">
        <v>0</v>
      </c>
      <c r="J142" s="107">
        <v>0</v>
      </c>
      <c r="K142" s="60" t="s">
        <v>1536</v>
      </c>
      <c r="L142" s="61" t="s">
        <v>78</v>
      </c>
      <c r="M142" s="114">
        <v>0</v>
      </c>
    </row>
    <row r="143" spans="1:13" ht="40.5">
      <c r="A143" s="114">
        <v>122</v>
      </c>
      <c r="B143" s="62" t="s">
        <v>128</v>
      </c>
      <c r="C143" s="60" t="s">
        <v>280</v>
      </c>
      <c r="D143" s="60" t="s">
        <v>550</v>
      </c>
      <c r="E143" s="60" t="s">
        <v>874</v>
      </c>
      <c r="F143" s="63">
        <v>0</v>
      </c>
      <c r="G143" s="60" t="s">
        <v>281</v>
      </c>
      <c r="H143" s="60" t="s">
        <v>282</v>
      </c>
      <c r="I143" s="107">
        <v>50000</v>
      </c>
      <c r="J143" s="107">
        <v>0</v>
      </c>
      <c r="K143" s="60" t="s">
        <v>283</v>
      </c>
      <c r="L143" s="61" t="s">
        <v>78</v>
      </c>
      <c r="M143" s="115">
        <v>50000</v>
      </c>
    </row>
    <row r="144" spans="1:13" ht="216">
      <c r="A144" s="114">
        <v>123</v>
      </c>
      <c r="B144" s="62" t="s">
        <v>551</v>
      </c>
      <c r="C144" s="60" t="s">
        <v>552</v>
      </c>
      <c r="D144" s="60" t="s">
        <v>553</v>
      </c>
      <c r="E144" s="60" t="s">
        <v>1045</v>
      </c>
      <c r="F144" s="97" t="str">
        <f>HYPERLINK("#団体交付詳細!A214","75,700～133,000")</f>
        <v>75,700～133,000</v>
      </c>
      <c r="G144" s="60" t="s">
        <v>554</v>
      </c>
      <c r="H144" s="60" t="s">
        <v>555</v>
      </c>
      <c r="I144" s="107">
        <v>308000</v>
      </c>
      <c r="J144" s="107">
        <v>308000</v>
      </c>
      <c r="K144" s="60" t="s">
        <v>556</v>
      </c>
      <c r="L144" s="61" t="s">
        <v>78</v>
      </c>
      <c r="M144" s="115">
        <v>100000</v>
      </c>
    </row>
    <row r="145" spans="1:13" ht="121.5">
      <c r="A145" s="114">
        <v>124</v>
      </c>
      <c r="B145" s="62" t="s">
        <v>34</v>
      </c>
      <c r="C145" s="60" t="s">
        <v>284</v>
      </c>
      <c r="D145" s="60" t="s">
        <v>1055</v>
      </c>
      <c r="E145" s="60" t="s">
        <v>1026</v>
      </c>
      <c r="F145" s="63">
        <v>1140000</v>
      </c>
      <c r="G145" s="60" t="s">
        <v>558</v>
      </c>
      <c r="H145" s="60" t="s">
        <v>871</v>
      </c>
      <c r="I145" s="107">
        <v>2280000</v>
      </c>
      <c r="J145" s="107">
        <v>1140000</v>
      </c>
      <c r="K145" s="60" t="s">
        <v>285</v>
      </c>
      <c r="L145" s="61" t="s">
        <v>78</v>
      </c>
      <c r="M145" s="108">
        <v>5350000</v>
      </c>
    </row>
    <row r="146" spans="1:13" ht="27">
      <c r="A146" s="114">
        <v>125</v>
      </c>
      <c r="B146" s="62" t="s">
        <v>35</v>
      </c>
      <c r="C146" s="60" t="s">
        <v>284</v>
      </c>
      <c r="D146" s="60" t="s">
        <v>1056</v>
      </c>
      <c r="E146" s="60" t="s">
        <v>1026</v>
      </c>
      <c r="F146" s="63">
        <v>40000</v>
      </c>
      <c r="G146" s="60" t="s">
        <v>872</v>
      </c>
      <c r="H146" s="60" t="s">
        <v>873</v>
      </c>
      <c r="I146" s="107">
        <v>80000</v>
      </c>
      <c r="J146" s="107">
        <v>40000</v>
      </c>
      <c r="K146" s="60" t="s">
        <v>286</v>
      </c>
      <c r="L146" s="61" t="s">
        <v>78</v>
      </c>
      <c r="M146" s="108">
        <v>200000</v>
      </c>
    </row>
    <row r="147" spans="1:13" ht="67.5">
      <c r="A147" s="114">
        <v>126</v>
      </c>
      <c r="B147" s="62" t="s">
        <v>36</v>
      </c>
      <c r="C147" s="60" t="s">
        <v>287</v>
      </c>
      <c r="D147" s="60" t="s">
        <v>1057</v>
      </c>
      <c r="E147" s="60" t="s">
        <v>1058</v>
      </c>
      <c r="F147" s="63">
        <v>7803000</v>
      </c>
      <c r="G147" s="60" t="s">
        <v>288</v>
      </c>
      <c r="H147" s="60" t="s">
        <v>289</v>
      </c>
      <c r="I147" s="107">
        <v>8000000</v>
      </c>
      <c r="J147" s="107">
        <v>7803000</v>
      </c>
      <c r="K147" s="60" t="s">
        <v>290</v>
      </c>
      <c r="L147" s="61" t="s">
        <v>78</v>
      </c>
      <c r="M147" s="108">
        <v>8000000</v>
      </c>
    </row>
    <row r="148" spans="1:13" ht="54.75" thickBot="1">
      <c r="A148" s="114">
        <v>127</v>
      </c>
      <c r="B148" s="62" t="s">
        <v>37</v>
      </c>
      <c r="C148" s="60" t="s">
        <v>561</v>
      </c>
      <c r="D148" s="60" t="s">
        <v>1059</v>
      </c>
      <c r="E148" s="60" t="s">
        <v>1019</v>
      </c>
      <c r="F148" s="63">
        <v>319000</v>
      </c>
      <c r="G148" s="60" t="s">
        <v>563</v>
      </c>
      <c r="H148" s="60" t="s">
        <v>564</v>
      </c>
      <c r="I148" s="107">
        <v>519000</v>
      </c>
      <c r="J148" s="107">
        <v>319000</v>
      </c>
      <c r="K148" s="60" t="s">
        <v>565</v>
      </c>
      <c r="L148" s="61" t="s">
        <v>78</v>
      </c>
      <c r="M148" s="108">
        <v>5000000</v>
      </c>
    </row>
    <row r="149" spans="1:13" ht="27.75" customHeight="1" thickTop="1">
      <c r="A149" s="135" t="s">
        <v>1494</v>
      </c>
      <c r="B149" s="136">
        <f>COUNTA(B142:B148)</f>
        <v>7</v>
      </c>
      <c r="C149" s="137"/>
      <c r="D149" s="137"/>
      <c r="E149" s="137"/>
      <c r="F149" s="138"/>
      <c r="G149" s="137"/>
      <c r="H149" s="137"/>
      <c r="I149" s="139">
        <f>SUM(I142:I148)</f>
        <v>11237000</v>
      </c>
      <c r="J149" s="139">
        <f>SUM(J142:J148)</f>
        <v>9610000</v>
      </c>
      <c r="K149" s="137"/>
      <c r="L149" s="140"/>
      <c r="M149" s="139">
        <f>SUM(M142:M148)</f>
        <v>18700000</v>
      </c>
    </row>
    <row r="150" spans="1:13" s="57" customFormat="1" ht="27.75" customHeight="1">
      <c r="A150" s="126" t="str">
        <f>HYPERLINK("#目的別歳出!A11","Ⅷ　消防費")</f>
        <v>Ⅷ　消防費</v>
      </c>
      <c r="B150" s="53"/>
      <c r="C150" s="54"/>
      <c r="D150" s="54"/>
      <c r="E150" s="55"/>
      <c r="F150" s="54"/>
      <c r="G150" s="54"/>
      <c r="H150" s="54"/>
      <c r="I150" s="54"/>
      <c r="J150" s="56"/>
      <c r="K150" s="53"/>
      <c r="M150" s="53"/>
    </row>
    <row r="151" spans="1:13" ht="27">
      <c r="A151" s="50" t="s">
        <v>0</v>
      </c>
      <c r="B151" s="50" t="s">
        <v>1522</v>
      </c>
      <c r="C151" s="50" t="s">
        <v>1</v>
      </c>
      <c r="D151" s="51" t="s">
        <v>2</v>
      </c>
      <c r="E151" s="51" t="s">
        <v>938</v>
      </c>
      <c r="F151" s="52" t="s">
        <v>506</v>
      </c>
      <c r="G151" s="51" t="s">
        <v>3</v>
      </c>
      <c r="H151" s="51" t="s">
        <v>4</v>
      </c>
      <c r="I151" s="51" t="s">
        <v>8</v>
      </c>
      <c r="J151" s="51" t="s">
        <v>9</v>
      </c>
      <c r="K151" s="50" t="s">
        <v>6</v>
      </c>
      <c r="L151" s="50" t="s">
        <v>7</v>
      </c>
      <c r="M151" s="58" t="s">
        <v>1493</v>
      </c>
    </row>
    <row r="152" spans="1:13" ht="54">
      <c r="A152" s="114">
        <v>128</v>
      </c>
      <c r="B152" s="60" t="s">
        <v>108</v>
      </c>
      <c r="C152" s="60" t="s">
        <v>151</v>
      </c>
      <c r="D152" s="60" t="s">
        <v>810</v>
      </c>
      <c r="E152" s="60" t="s">
        <v>941</v>
      </c>
      <c r="F152" s="97" t="str">
        <f>HYPERLINK("#団体交付詳細!A217","団本部186,000
各分団30,000")</f>
        <v>団本部186,000
各分団30,000</v>
      </c>
      <c r="G152" s="60" t="s">
        <v>527</v>
      </c>
      <c r="H152" s="60" t="s">
        <v>152</v>
      </c>
      <c r="I152" s="107">
        <v>486000</v>
      </c>
      <c r="J152" s="107">
        <v>486000</v>
      </c>
      <c r="K152" s="60" t="s">
        <v>153</v>
      </c>
      <c r="L152" s="61" t="s">
        <v>71</v>
      </c>
      <c r="M152" s="110">
        <v>1354000</v>
      </c>
    </row>
    <row r="153" spans="1:13" ht="54.75" thickBot="1">
      <c r="A153" s="114">
        <v>129</v>
      </c>
      <c r="B153" s="60" t="s">
        <v>109</v>
      </c>
      <c r="C153" s="60" t="s">
        <v>154</v>
      </c>
      <c r="D153" s="60" t="s">
        <v>524</v>
      </c>
      <c r="E153" s="60" t="s">
        <v>1060</v>
      </c>
      <c r="F153" s="63">
        <v>180000</v>
      </c>
      <c r="G153" s="60" t="s">
        <v>155</v>
      </c>
      <c r="H153" s="60" t="s">
        <v>156</v>
      </c>
      <c r="I153" s="107">
        <v>180000</v>
      </c>
      <c r="J153" s="107">
        <v>180000</v>
      </c>
      <c r="K153" s="60" t="s">
        <v>157</v>
      </c>
      <c r="L153" s="61" t="s">
        <v>71</v>
      </c>
      <c r="M153" s="110">
        <v>180000</v>
      </c>
    </row>
    <row r="154" spans="1:13" ht="27.75" customHeight="1" thickTop="1">
      <c r="A154" s="135" t="s">
        <v>1494</v>
      </c>
      <c r="B154" s="136">
        <f>COUNTA(B152:B153)</f>
        <v>2</v>
      </c>
      <c r="C154" s="137"/>
      <c r="D154" s="137"/>
      <c r="E154" s="137"/>
      <c r="F154" s="138"/>
      <c r="G154" s="137"/>
      <c r="H154" s="137"/>
      <c r="I154" s="139">
        <f>SUM(I152:I153)</f>
        <v>666000</v>
      </c>
      <c r="J154" s="139">
        <f>SUM(J152:J153)</f>
        <v>666000</v>
      </c>
      <c r="K154" s="137"/>
      <c r="L154" s="140"/>
      <c r="M154" s="139">
        <f>SUM(M152:M153)</f>
        <v>1534000</v>
      </c>
    </row>
    <row r="155" spans="1:13" s="57" customFormat="1" ht="27.75" customHeight="1">
      <c r="A155" s="146" t="str">
        <f>HYPERLINK("#目的別歳出!A12","Ⅸ　教育費")</f>
        <v>Ⅸ　教育費</v>
      </c>
      <c r="B155" s="146"/>
      <c r="C155" s="54"/>
      <c r="D155" s="54"/>
      <c r="E155" s="55"/>
      <c r="F155" s="54"/>
      <c r="G155" s="54"/>
      <c r="H155" s="54"/>
      <c r="I155" s="54"/>
      <c r="J155" s="56"/>
      <c r="K155" s="53"/>
      <c r="M155" s="53"/>
    </row>
    <row r="156" spans="1:13" ht="27">
      <c r="A156" s="50" t="s">
        <v>0</v>
      </c>
      <c r="B156" s="50" t="s">
        <v>1522</v>
      </c>
      <c r="C156" s="50" t="s">
        <v>1</v>
      </c>
      <c r="D156" s="51" t="s">
        <v>2</v>
      </c>
      <c r="E156" s="51" t="s">
        <v>938</v>
      </c>
      <c r="F156" s="52" t="s">
        <v>506</v>
      </c>
      <c r="G156" s="51" t="s">
        <v>3</v>
      </c>
      <c r="H156" s="51" t="s">
        <v>4</v>
      </c>
      <c r="I156" s="51" t="s">
        <v>8</v>
      </c>
      <c r="J156" s="51" t="s">
        <v>9</v>
      </c>
      <c r="K156" s="50" t="s">
        <v>6</v>
      </c>
      <c r="L156" s="50" t="s">
        <v>7</v>
      </c>
      <c r="M156" s="58" t="s">
        <v>1493</v>
      </c>
    </row>
    <row r="157" spans="1:13" ht="54">
      <c r="A157" s="114">
        <v>130</v>
      </c>
      <c r="B157" s="62" t="s">
        <v>56</v>
      </c>
      <c r="C157" s="60" t="s">
        <v>566</v>
      </c>
      <c r="D157" s="60" t="s">
        <v>567</v>
      </c>
      <c r="E157" s="60" t="s">
        <v>1489</v>
      </c>
      <c r="F157" s="106" t="s">
        <v>1486</v>
      </c>
      <c r="G157" s="60" t="s">
        <v>1526</v>
      </c>
      <c r="H157" s="60" t="s">
        <v>570</v>
      </c>
      <c r="I157" s="107">
        <v>803000</v>
      </c>
      <c r="J157" s="107">
        <v>0</v>
      </c>
      <c r="K157" s="60" t="s">
        <v>571</v>
      </c>
      <c r="L157" s="61" t="s">
        <v>82</v>
      </c>
      <c r="M157" s="114">
        <v>0</v>
      </c>
    </row>
    <row r="158" spans="1:13" ht="67.5">
      <c r="A158" s="114">
        <v>131</v>
      </c>
      <c r="B158" s="60" t="s">
        <v>145</v>
      </c>
      <c r="C158" s="60" t="s">
        <v>454</v>
      </c>
      <c r="D158" s="60" t="s">
        <v>572</v>
      </c>
      <c r="E158" s="60" t="s">
        <v>983</v>
      </c>
      <c r="F158" s="63" t="s">
        <v>1061</v>
      </c>
      <c r="G158" s="60" t="s">
        <v>455</v>
      </c>
      <c r="H158" s="60" t="s">
        <v>574</v>
      </c>
      <c r="I158" s="107">
        <v>1800000</v>
      </c>
      <c r="J158" s="107">
        <v>1800000</v>
      </c>
      <c r="K158" s="60" t="s">
        <v>456</v>
      </c>
      <c r="L158" s="61" t="s">
        <v>82</v>
      </c>
      <c r="M158" s="115">
        <v>1800000</v>
      </c>
    </row>
    <row r="159" spans="1:13" ht="54">
      <c r="A159" s="114">
        <v>132</v>
      </c>
      <c r="B159" s="60" t="s">
        <v>575</v>
      </c>
      <c r="C159" s="60" t="s">
        <v>576</v>
      </c>
      <c r="D159" s="60" t="s">
        <v>1063</v>
      </c>
      <c r="E159" s="60" t="s">
        <v>1511</v>
      </c>
      <c r="F159" s="97" t="str">
        <f>HYPERLINK("#団体交付詳細!A224","48,540～126,270")</f>
        <v>48,540～126,270</v>
      </c>
      <c r="G159" s="60" t="s">
        <v>984</v>
      </c>
      <c r="H159" s="60" t="s">
        <v>579</v>
      </c>
      <c r="I159" s="107">
        <v>274000</v>
      </c>
      <c r="J159" s="107">
        <v>261645</v>
      </c>
      <c r="K159" s="60" t="s">
        <v>580</v>
      </c>
      <c r="L159" s="61" t="s">
        <v>82</v>
      </c>
      <c r="M159" s="115">
        <v>417000</v>
      </c>
    </row>
    <row r="160" spans="1:13" ht="67.5">
      <c r="A160" s="114">
        <v>133</v>
      </c>
      <c r="B160" s="60" t="s">
        <v>146</v>
      </c>
      <c r="C160" s="60" t="s">
        <v>454</v>
      </c>
      <c r="D160" s="60" t="s">
        <v>1062</v>
      </c>
      <c r="E160" s="60" t="s">
        <v>985</v>
      </c>
      <c r="F160" s="63" t="s">
        <v>986</v>
      </c>
      <c r="G160" s="60" t="s">
        <v>582</v>
      </c>
      <c r="H160" s="60" t="s">
        <v>583</v>
      </c>
      <c r="I160" s="107">
        <v>1200000</v>
      </c>
      <c r="J160" s="107">
        <v>1200000</v>
      </c>
      <c r="K160" s="60" t="s">
        <v>456</v>
      </c>
      <c r="L160" s="61" t="s">
        <v>82</v>
      </c>
      <c r="M160" s="108">
        <v>1200000</v>
      </c>
    </row>
    <row r="161" spans="1:13" ht="54">
      <c r="A161" s="114">
        <v>134</v>
      </c>
      <c r="B161" s="62" t="s">
        <v>56</v>
      </c>
      <c r="C161" s="60" t="s">
        <v>566</v>
      </c>
      <c r="D161" s="60" t="s">
        <v>584</v>
      </c>
      <c r="E161" s="60" t="s">
        <v>1489</v>
      </c>
      <c r="F161" s="106" t="s">
        <v>1487</v>
      </c>
      <c r="G161" s="60" t="s">
        <v>1526</v>
      </c>
      <c r="H161" s="60" t="s">
        <v>570</v>
      </c>
      <c r="I161" s="107">
        <v>374000</v>
      </c>
      <c r="J161" s="107">
        <v>0</v>
      </c>
      <c r="K161" s="60" t="s">
        <v>571</v>
      </c>
      <c r="L161" s="61" t="s">
        <v>82</v>
      </c>
      <c r="M161" s="114">
        <v>0</v>
      </c>
    </row>
    <row r="162" spans="1:13" ht="54">
      <c r="A162" s="114">
        <v>135</v>
      </c>
      <c r="B162" s="62" t="s">
        <v>585</v>
      </c>
      <c r="C162" s="60" t="s">
        <v>586</v>
      </c>
      <c r="D162" s="60" t="s">
        <v>987</v>
      </c>
      <c r="E162" s="60" t="s">
        <v>988</v>
      </c>
      <c r="F162" s="106" t="s">
        <v>587</v>
      </c>
      <c r="G162" s="60" t="s">
        <v>588</v>
      </c>
      <c r="H162" s="60" t="s">
        <v>589</v>
      </c>
      <c r="I162" s="107">
        <v>169500</v>
      </c>
      <c r="J162" s="107">
        <v>150000</v>
      </c>
      <c r="K162" s="60" t="s">
        <v>590</v>
      </c>
      <c r="L162" s="61" t="s">
        <v>82</v>
      </c>
      <c r="M162" s="115">
        <v>177000</v>
      </c>
    </row>
    <row r="163" spans="1:13" ht="54">
      <c r="A163" s="114">
        <v>136</v>
      </c>
      <c r="B163" s="62" t="s">
        <v>57</v>
      </c>
      <c r="C163" s="60" t="s">
        <v>457</v>
      </c>
      <c r="D163" s="60" t="s">
        <v>989</v>
      </c>
      <c r="E163" s="60" t="s">
        <v>990</v>
      </c>
      <c r="F163" s="97" t="str">
        <f>HYPERLINK("#団体交付詳細!A227","8,500～818,800")</f>
        <v>8,500～818,800</v>
      </c>
      <c r="G163" s="60" t="s">
        <v>458</v>
      </c>
      <c r="H163" s="60" t="s">
        <v>459</v>
      </c>
      <c r="I163" s="107">
        <v>2485000</v>
      </c>
      <c r="J163" s="107">
        <v>1706200</v>
      </c>
      <c r="K163" s="60" t="s">
        <v>1490</v>
      </c>
      <c r="L163" s="61" t="s">
        <v>82</v>
      </c>
      <c r="M163" s="114">
        <v>0</v>
      </c>
    </row>
    <row r="164" spans="1:13" ht="108">
      <c r="A164" s="114">
        <v>137</v>
      </c>
      <c r="B164" s="62" t="s">
        <v>641</v>
      </c>
      <c r="C164" s="60" t="s">
        <v>465</v>
      </c>
      <c r="D164" s="60" t="s">
        <v>917</v>
      </c>
      <c r="E164" s="60" t="s">
        <v>1011</v>
      </c>
      <c r="F164" s="63">
        <v>2449000</v>
      </c>
      <c r="G164" s="60" t="s">
        <v>466</v>
      </c>
      <c r="H164" s="60" t="s">
        <v>916</v>
      </c>
      <c r="I164" s="107">
        <v>2451000</v>
      </c>
      <c r="J164" s="107">
        <v>2449000</v>
      </c>
      <c r="K164" s="60" t="s">
        <v>467</v>
      </c>
      <c r="L164" s="61" t="s">
        <v>83</v>
      </c>
      <c r="M164" s="116">
        <v>0</v>
      </c>
    </row>
    <row r="165" spans="1:13" ht="54">
      <c r="A165" s="114">
        <v>138</v>
      </c>
      <c r="B165" s="62" t="s">
        <v>642</v>
      </c>
      <c r="C165" s="60" t="s">
        <v>468</v>
      </c>
      <c r="D165" s="60" t="s">
        <v>643</v>
      </c>
      <c r="E165" s="60" t="s">
        <v>1011</v>
      </c>
      <c r="F165" s="63">
        <v>400000</v>
      </c>
      <c r="G165" s="60" t="s">
        <v>469</v>
      </c>
      <c r="H165" s="60" t="s">
        <v>470</v>
      </c>
      <c r="I165" s="107">
        <v>400000</v>
      </c>
      <c r="J165" s="107">
        <v>400000</v>
      </c>
      <c r="K165" s="60" t="s">
        <v>471</v>
      </c>
      <c r="L165" s="61" t="s">
        <v>83</v>
      </c>
      <c r="M165" s="116">
        <v>400000</v>
      </c>
    </row>
    <row r="166" spans="1:13" ht="54">
      <c r="A166" s="114">
        <v>139</v>
      </c>
      <c r="B166" s="62" t="s">
        <v>644</v>
      </c>
      <c r="C166" s="60" t="s">
        <v>472</v>
      </c>
      <c r="D166" s="60" t="s">
        <v>645</v>
      </c>
      <c r="E166" s="60" t="s">
        <v>1011</v>
      </c>
      <c r="F166" s="63">
        <v>778050</v>
      </c>
      <c r="G166" s="60" t="s">
        <v>473</v>
      </c>
      <c r="H166" s="60" t="s">
        <v>1516</v>
      </c>
      <c r="I166" s="107">
        <v>778050</v>
      </c>
      <c r="J166" s="107">
        <v>778050</v>
      </c>
      <c r="K166" s="60" t="s">
        <v>475</v>
      </c>
      <c r="L166" s="61" t="s">
        <v>83</v>
      </c>
      <c r="M166" s="116">
        <v>778050</v>
      </c>
    </row>
    <row r="167" spans="1:13" ht="27">
      <c r="A167" s="114">
        <v>140</v>
      </c>
      <c r="B167" s="62" t="s">
        <v>646</v>
      </c>
      <c r="C167" s="60" t="s">
        <v>476</v>
      </c>
      <c r="D167" s="62" t="s">
        <v>647</v>
      </c>
      <c r="E167" s="62" t="s">
        <v>1011</v>
      </c>
      <c r="F167" s="63">
        <v>405000</v>
      </c>
      <c r="G167" s="60" t="s">
        <v>477</v>
      </c>
      <c r="H167" s="60" t="s">
        <v>1513</v>
      </c>
      <c r="I167" s="107">
        <v>405000</v>
      </c>
      <c r="J167" s="107">
        <v>405000</v>
      </c>
      <c r="K167" s="60" t="s">
        <v>478</v>
      </c>
      <c r="L167" s="61" t="s">
        <v>83</v>
      </c>
      <c r="M167" s="116">
        <v>405000</v>
      </c>
    </row>
    <row r="168" spans="1:13" ht="27">
      <c r="A168" s="114">
        <v>141</v>
      </c>
      <c r="B168" s="62" t="s">
        <v>648</v>
      </c>
      <c r="C168" s="60" t="s">
        <v>479</v>
      </c>
      <c r="D168" s="60" t="s">
        <v>991</v>
      </c>
      <c r="E168" s="60" t="s">
        <v>992</v>
      </c>
      <c r="F168" s="98" t="str">
        <f>HYPERLINK("#団体交付詳細!A231","25,600～85,500")</f>
        <v>25,600～85,500</v>
      </c>
      <c r="G168" s="60" t="s">
        <v>480</v>
      </c>
      <c r="H168" s="60" t="s">
        <v>1514</v>
      </c>
      <c r="I168" s="107">
        <v>792585</v>
      </c>
      <c r="J168" s="107">
        <v>740700</v>
      </c>
      <c r="K168" s="60" t="s">
        <v>481</v>
      </c>
      <c r="L168" s="61" t="s">
        <v>83</v>
      </c>
      <c r="M168" s="116">
        <v>792585</v>
      </c>
    </row>
    <row r="169" spans="1:13" ht="27">
      <c r="A169" s="114">
        <v>142</v>
      </c>
      <c r="B169" s="62" t="s">
        <v>147</v>
      </c>
      <c r="C169" s="60" t="s">
        <v>482</v>
      </c>
      <c r="D169" s="60" t="s">
        <v>651</v>
      </c>
      <c r="E169" s="60" t="s">
        <v>1011</v>
      </c>
      <c r="F169" s="63">
        <v>142500</v>
      </c>
      <c r="G169" s="60" t="s">
        <v>483</v>
      </c>
      <c r="H169" s="60" t="s">
        <v>470</v>
      </c>
      <c r="I169" s="107">
        <v>142500</v>
      </c>
      <c r="J169" s="107">
        <v>142500</v>
      </c>
      <c r="K169" s="60" t="s">
        <v>484</v>
      </c>
      <c r="L169" s="61" t="s">
        <v>83</v>
      </c>
      <c r="M169" s="116">
        <v>142500</v>
      </c>
    </row>
    <row r="170" spans="1:13" ht="27">
      <c r="A170" s="114">
        <v>143</v>
      </c>
      <c r="B170" s="62" t="s">
        <v>148</v>
      </c>
      <c r="C170" s="60" t="s">
        <v>485</v>
      </c>
      <c r="D170" s="60" t="s">
        <v>652</v>
      </c>
      <c r="E170" s="60" t="s">
        <v>1011</v>
      </c>
      <c r="F170" s="63">
        <v>39190</v>
      </c>
      <c r="G170" s="60" t="s">
        <v>486</v>
      </c>
      <c r="H170" s="60" t="s">
        <v>470</v>
      </c>
      <c r="I170" s="107">
        <v>156750</v>
      </c>
      <c r="J170" s="107">
        <v>39190</v>
      </c>
      <c r="K170" s="60" t="s">
        <v>487</v>
      </c>
      <c r="L170" s="61" t="s">
        <v>83</v>
      </c>
      <c r="M170" s="116">
        <v>156750</v>
      </c>
    </row>
    <row r="171" spans="1:13" ht="54">
      <c r="A171" s="114">
        <v>144</v>
      </c>
      <c r="B171" s="62" t="s">
        <v>653</v>
      </c>
      <c r="C171" s="60" t="s">
        <v>488</v>
      </c>
      <c r="D171" s="60" t="s">
        <v>654</v>
      </c>
      <c r="E171" s="60" t="s">
        <v>1011</v>
      </c>
      <c r="F171" s="63">
        <v>194400</v>
      </c>
      <c r="G171" s="60" t="s">
        <v>489</v>
      </c>
      <c r="H171" s="60" t="s">
        <v>490</v>
      </c>
      <c r="I171" s="107">
        <v>194400</v>
      </c>
      <c r="J171" s="107">
        <v>194400</v>
      </c>
      <c r="K171" s="60" t="s">
        <v>491</v>
      </c>
      <c r="L171" s="61" t="s">
        <v>83</v>
      </c>
      <c r="M171" s="116">
        <v>174000</v>
      </c>
    </row>
    <row r="172" spans="1:13" ht="40.5">
      <c r="A172" s="114">
        <v>145</v>
      </c>
      <c r="B172" s="62" t="s">
        <v>655</v>
      </c>
      <c r="C172" s="60" t="s">
        <v>492</v>
      </c>
      <c r="D172" s="60" t="s">
        <v>993</v>
      </c>
      <c r="E172" s="60" t="s">
        <v>1064</v>
      </c>
      <c r="F172" s="97" t="str">
        <f>HYPERLINK("#団体交付詳細!A241","6,230～80,000")</f>
        <v>6,230～80,000</v>
      </c>
      <c r="G172" s="60" t="s">
        <v>493</v>
      </c>
      <c r="H172" s="60" t="s">
        <v>494</v>
      </c>
      <c r="I172" s="107">
        <v>480000</v>
      </c>
      <c r="J172" s="107">
        <v>406230</v>
      </c>
      <c r="K172" s="60" t="s">
        <v>495</v>
      </c>
      <c r="L172" s="61" t="s">
        <v>83</v>
      </c>
      <c r="M172" s="116">
        <v>480000</v>
      </c>
    </row>
    <row r="173" spans="1:13" ht="40.5">
      <c r="A173" s="114">
        <v>146</v>
      </c>
      <c r="B173" s="62" t="s">
        <v>657</v>
      </c>
      <c r="C173" s="60" t="s">
        <v>496</v>
      </c>
      <c r="D173" s="60" t="s">
        <v>658</v>
      </c>
      <c r="E173" s="60" t="s">
        <v>1011</v>
      </c>
      <c r="F173" s="63">
        <v>5795000</v>
      </c>
      <c r="G173" s="60" t="s">
        <v>497</v>
      </c>
      <c r="H173" s="60" t="s">
        <v>1515</v>
      </c>
      <c r="I173" s="107">
        <v>5795000</v>
      </c>
      <c r="J173" s="107">
        <v>5795000</v>
      </c>
      <c r="K173" s="60" t="s">
        <v>498</v>
      </c>
      <c r="L173" s="61" t="s">
        <v>83</v>
      </c>
      <c r="M173" s="116">
        <v>55055000</v>
      </c>
    </row>
    <row r="174" spans="1:13" ht="67.5">
      <c r="A174" s="114">
        <v>147</v>
      </c>
      <c r="B174" s="62" t="s">
        <v>58</v>
      </c>
      <c r="C174" s="60" t="s">
        <v>461</v>
      </c>
      <c r="D174" s="60" t="s">
        <v>591</v>
      </c>
      <c r="E174" s="60" t="s">
        <v>1066</v>
      </c>
      <c r="F174" s="63" t="s">
        <v>995</v>
      </c>
      <c r="G174" s="60" t="s">
        <v>462</v>
      </c>
      <c r="H174" s="60" t="s">
        <v>994</v>
      </c>
      <c r="I174" s="107">
        <v>1500000</v>
      </c>
      <c r="J174" s="107">
        <v>790600</v>
      </c>
      <c r="K174" s="60" t="s">
        <v>464</v>
      </c>
      <c r="L174" s="61" t="s">
        <v>818</v>
      </c>
      <c r="M174" s="107">
        <v>1500000</v>
      </c>
    </row>
    <row r="175" spans="1:13" ht="27">
      <c r="A175" s="114">
        <v>148</v>
      </c>
      <c r="B175" s="62" t="s">
        <v>659</v>
      </c>
      <c r="C175" s="60" t="s">
        <v>499</v>
      </c>
      <c r="D175" s="60" t="s">
        <v>660</v>
      </c>
      <c r="E175" s="60" t="s">
        <v>1011</v>
      </c>
      <c r="F175" s="63">
        <v>300000</v>
      </c>
      <c r="G175" s="60" t="s">
        <v>500</v>
      </c>
      <c r="H175" s="60" t="s">
        <v>661</v>
      </c>
      <c r="I175" s="107">
        <v>300000</v>
      </c>
      <c r="J175" s="107">
        <v>300000</v>
      </c>
      <c r="K175" s="60" t="s">
        <v>501</v>
      </c>
      <c r="L175" s="61" t="s">
        <v>83</v>
      </c>
      <c r="M175" s="116">
        <v>250000</v>
      </c>
    </row>
    <row r="176" spans="1:13" ht="54">
      <c r="A176" s="114">
        <v>149</v>
      </c>
      <c r="B176" s="62" t="s">
        <v>59</v>
      </c>
      <c r="C176" s="60" t="s">
        <v>502</v>
      </c>
      <c r="D176" s="60" t="s">
        <v>662</v>
      </c>
      <c r="E176" s="60" t="s">
        <v>1067</v>
      </c>
      <c r="F176" s="63" t="s">
        <v>996</v>
      </c>
      <c r="G176" s="60" t="s">
        <v>503</v>
      </c>
      <c r="H176" s="60" t="s">
        <v>504</v>
      </c>
      <c r="I176" s="107">
        <v>991000</v>
      </c>
      <c r="J176" s="107">
        <v>680000</v>
      </c>
      <c r="K176" s="60" t="s">
        <v>505</v>
      </c>
      <c r="L176" s="61" t="s">
        <v>83</v>
      </c>
      <c r="M176" s="116">
        <v>991000</v>
      </c>
    </row>
    <row r="177" spans="1:13" ht="27">
      <c r="A177" s="114">
        <v>150</v>
      </c>
      <c r="B177" s="62" t="s">
        <v>60</v>
      </c>
      <c r="C177" s="60" t="s">
        <v>663</v>
      </c>
      <c r="D177" s="60" t="s">
        <v>664</v>
      </c>
      <c r="E177" s="60" t="s">
        <v>1011</v>
      </c>
      <c r="F177" s="63">
        <v>4066000</v>
      </c>
      <c r="G177" s="60" t="s">
        <v>665</v>
      </c>
      <c r="H177" s="60" t="s">
        <v>1512</v>
      </c>
      <c r="I177" s="107">
        <v>4066000</v>
      </c>
      <c r="J177" s="107">
        <v>4066000</v>
      </c>
      <c r="K177" s="60" t="s">
        <v>501</v>
      </c>
      <c r="L177" s="61" t="s">
        <v>83</v>
      </c>
      <c r="M177" s="116">
        <v>3914000</v>
      </c>
    </row>
    <row r="178" spans="1:13" ht="54.75" thickBot="1">
      <c r="A178" s="114">
        <v>151</v>
      </c>
      <c r="B178" s="62" t="s">
        <v>812</v>
      </c>
      <c r="C178" s="60" t="s">
        <v>813</v>
      </c>
      <c r="D178" s="60" t="s">
        <v>814</v>
      </c>
      <c r="E178" s="60" t="s">
        <v>1011</v>
      </c>
      <c r="F178" s="63">
        <v>2000000</v>
      </c>
      <c r="G178" s="60" t="s">
        <v>815</v>
      </c>
      <c r="H178" s="60" t="s">
        <v>816</v>
      </c>
      <c r="I178" s="107">
        <v>2000000</v>
      </c>
      <c r="J178" s="107">
        <v>2000000</v>
      </c>
      <c r="K178" s="60" t="s">
        <v>817</v>
      </c>
      <c r="L178" s="61" t="s">
        <v>82</v>
      </c>
      <c r="M178" s="113">
        <v>0</v>
      </c>
    </row>
    <row r="179" spans="1:13" ht="27.75" customHeight="1" thickTop="1">
      <c r="A179" s="135" t="s">
        <v>1494</v>
      </c>
      <c r="B179" s="136">
        <f>COUNTA(B157:B178)</f>
        <v>22</v>
      </c>
      <c r="C179" s="137"/>
      <c r="D179" s="137"/>
      <c r="E179" s="137"/>
      <c r="F179" s="138"/>
      <c r="G179" s="137"/>
      <c r="H179" s="137"/>
      <c r="I179" s="139">
        <f>SUM(I157:I178)</f>
        <v>27557785</v>
      </c>
      <c r="J179" s="139">
        <f>SUM(J157:J178)</f>
        <v>24304515</v>
      </c>
      <c r="K179" s="137"/>
      <c r="L179" s="140"/>
      <c r="M179" s="139">
        <f>SUM(M157:M178)</f>
        <v>68632885</v>
      </c>
    </row>
    <row r="180" spans="1:13">
      <c r="I180" s="36"/>
      <c r="J180" s="36"/>
      <c r="M180" s="36"/>
    </row>
  </sheetData>
  <mergeCells count="8">
    <mergeCell ref="A6:B6"/>
    <mergeCell ref="A2:B2"/>
    <mergeCell ref="A155:B155"/>
    <mergeCell ref="A140:B140"/>
    <mergeCell ref="A120:B120"/>
    <mergeCell ref="A68:B68"/>
    <mergeCell ref="A52:B52"/>
    <mergeCell ref="A25:B25"/>
  </mergeCells>
  <phoneticPr fontId="1"/>
  <pageMargins left="0.70866141732283472" right="0.70866141732283472" top="0.74803149606299213" bottom="0.74803149606299213" header="0.31496062992125984" footer="0.31496062992125984"/>
  <pageSetup paperSize="8" scale="63" orientation="landscape" r:id="rId1"/>
  <headerFooter>
    <oddFooter>&amp;C&amp;P</oddFooter>
  </headerFooter>
  <rowBreaks count="4" manualBreakCount="4">
    <brk id="24" max="16383" man="1"/>
    <brk id="67" max="16383" man="1"/>
    <brk id="139" max="16383" man="1"/>
    <brk id="1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3C82-A2EE-42D6-9E15-CC6BCD9983DF}">
  <dimension ref="A1:AB252"/>
  <sheetViews>
    <sheetView view="pageBreakPreview" zoomScaleNormal="100" zoomScaleSheetLayoutView="100" workbookViewId="0"/>
  </sheetViews>
  <sheetFormatPr defaultRowHeight="13.5"/>
  <cols>
    <col min="1" max="1" width="6.75" style="6" customWidth="1"/>
    <col min="2" max="2" width="22.75" style="6" customWidth="1"/>
    <col min="3" max="3" width="3.625" style="91" customWidth="1"/>
    <col min="4" max="8" width="3.625" style="6" customWidth="1"/>
    <col min="9" max="11" width="3.625" style="91" customWidth="1"/>
    <col min="12" max="12" width="3.625" style="6" customWidth="1"/>
    <col min="13" max="13" width="3.625" style="91" customWidth="1"/>
    <col min="14" max="18" width="3.625" style="6" customWidth="1"/>
    <col min="19" max="21" width="3.625" style="91" customWidth="1"/>
    <col min="22" max="26" width="3.625" style="6" customWidth="1"/>
    <col min="27" max="27" width="36.375" style="73" customWidth="1"/>
    <col min="28" max="28" width="14" style="73" customWidth="1"/>
    <col min="29" max="29" width="14" style="6" customWidth="1"/>
    <col min="30" max="53" width="3.625" style="6" customWidth="1"/>
    <col min="54" max="16384" width="9" style="6"/>
  </cols>
  <sheetData>
    <row r="1" spans="1:28" ht="27.75" customHeight="1">
      <c r="A1" s="94" t="s">
        <v>1509</v>
      </c>
      <c r="B1" s="75"/>
      <c r="C1" s="92"/>
      <c r="D1" s="75"/>
      <c r="E1" s="75"/>
      <c r="F1" s="75"/>
      <c r="G1" s="75"/>
      <c r="H1" s="75"/>
      <c r="I1" s="92"/>
      <c r="J1" s="92"/>
      <c r="K1" s="92"/>
      <c r="L1" s="75"/>
      <c r="M1" s="92"/>
      <c r="N1" s="75"/>
      <c r="O1" s="75"/>
      <c r="P1" s="75"/>
      <c r="Q1" s="75"/>
      <c r="R1" s="75"/>
      <c r="S1" s="92"/>
      <c r="T1" s="92"/>
      <c r="U1" s="92"/>
      <c r="V1" s="75"/>
      <c r="W1" s="75"/>
      <c r="X1" s="75"/>
      <c r="Y1" s="75"/>
      <c r="Z1" s="76"/>
    </row>
    <row r="2" spans="1:28" ht="26.25" customHeight="1">
      <c r="A2" s="128" t="s">
        <v>0</v>
      </c>
      <c r="B2" s="74" t="s">
        <v>824</v>
      </c>
      <c r="C2" s="160" t="s">
        <v>1068</v>
      </c>
      <c r="D2" s="160"/>
      <c r="E2" s="160"/>
      <c r="F2" s="160"/>
      <c r="G2" s="160"/>
      <c r="H2" s="160"/>
      <c r="I2" s="160"/>
      <c r="J2" s="160"/>
      <c r="K2" s="160"/>
      <c r="L2" s="160"/>
      <c r="M2" s="160"/>
      <c r="N2" s="160"/>
      <c r="O2" s="160"/>
      <c r="P2" s="160"/>
      <c r="Q2" s="160"/>
      <c r="R2" s="160"/>
      <c r="S2" s="160"/>
      <c r="T2" s="160"/>
      <c r="U2" s="160"/>
      <c r="V2" s="160"/>
      <c r="W2" s="160" t="s">
        <v>1069</v>
      </c>
      <c r="X2" s="160"/>
      <c r="Y2" s="160"/>
      <c r="Z2" s="160"/>
      <c r="AA2" s="6"/>
      <c r="AB2" s="6"/>
    </row>
    <row r="3" spans="1:28" ht="19.5" customHeight="1">
      <c r="A3" s="168">
        <f>HYPERLINK("#交付一覧!A4",1)</f>
        <v>1</v>
      </c>
      <c r="B3" s="171" t="s">
        <v>144</v>
      </c>
      <c r="C3" s="122">
        <v>1</v>
      </c>
      <c r="D3" s="156" t="s">
        <v>1070</v>
      </c>
      <c r="E3" s="156"/>
      <c r="F3" s="156"/>
      <c r="G3" s="156"/>
      <c r="H3" s="156"/>
      <c r="I3" s="161">
        <v>108338</v>
      </c>
      <c r="J3" s="161"/>
      <c r="K3" s="161"/>
      <c r="L3" s="83"/>
      <c r="M3" s="119">
        <v>11</v>
      </c>
      <c r="N3" s="156" t="s">
        <v>1080</v>
      </c>
      <c r="O3" s="157"/>
      <c r="P3" s="157"/>
      <c r="Q3" s="157"/>
      <c r="R3" s="157"/>
      <c r="S3" s="158">
        <v>25644</v>
      </c>
      <c r="T3" s="159"/>
      <c r="U3" s="159"/>
      <c r="V3" s="76"/>
      <c r="W3" s="174" t="s">
        <v>1089</v>
      </c>
      <c r="X3" s="156"/>
      <c r="Y3" s="156"/>
      <c r="Z3" s="175"/>
      <c r="AA3" s="6"/>
      <c r="AB3" s="6"/>
    </row>
    <row r="4" spans="1:28" ht="19.5" customHeight="1">
      <c r="A4" s="169"/>
      <c r="B4" s="172"/>
      <c r="C4" s="123">
        <v>2</v>
      </c>
      <c r="D4" s="150" t="s">
        <v>1071</v>
      </c>
      <c r="E4" s="151"/>
      <c r="F4" s="151"/>
      <c r="G4" s="151"/>
      <c r="H4" s="151"/>
      <c r="I4" s="148">
        <v>26930</v>
      </c>
      <c r="J4" s="149"/>
      <c r="K4" s="149"/>
      <c r="L4" s="84"/>
      <c r="M4" s="120">
        <v>12</v>
      </c>
      <c r="N4" s="150" t="s">
        <v>1081</v>
      </c>
      <c r="O4" s="151"/>
      <c r="P4" s="151"/>
      <c r="Q4" s="151"/>
      <c r="R4" s="151"/>
      <c r="S4" s="148">
        <v>120000</v>
      </c>
      <c r="T4" s="149"/>
      <c r="U4" s="149"/>
      <c r="V4" s="78"/>
      <c r="W4" s="176"/>
      <c r="X4" s="150"/>
      <c r="Y4" s="150"/>
      <c r="Z4" s="177"/>
      <c r="AA4" s="6"/>
      <c r="AB4" s="6"/>
    </row>
    <row r="5" spans="1:28" ht="19.5" customHeight="1">
      <c r="A5" s="169"/>
      <c r="B5" s="172"/>
      <c r="C5" s="123">
        <v>3</v>
      </c>
      <c r="D5" s="150" t="s">
        <v>1072</v>
      </c>
      <c r="E5" s="151"/>
      <c r="F5" s="151"/>
      <c r="G5" s="151"/>
      <c r="H5" s="151"/>
      <c r="I5" s="148">
        <v>112154</v>
      </c>
      <c r="J5" s="149"/>
      <c r="K5" s="149"/>
      <c r="L5" s="84"/>
      <c r="M5" s="120">
        <v>13</v>
      </c>
      <c r="N5" s="150" t="s">
        <v>1082</v>
      </c>
      <c r="O5" s="151"/>
      <c r="P5" s="151"/>
      <c r="Q5" s="151"/>
      <c r="R5" s="151"/>
      <c r="S5" s="148">
        <v>120000</v>
      </c>
      <c r="T5" s="149"/>
      <c r="U5" s="149"/>
      <c r="V5" s="78"/>
      <c r="W5" s="176"/>
      <c r="X5" s="150"/>
      <c r="Y5" s="150"/>
      <c r="Z5" s="177"/>
      <c r="AA5" s="6"/>
      <c r="AB5" s="6"/>
    </row>
    <row r="6" spans="1:28" ht="19.5" customHeight="1">
      <c r="A6" s="169"/>
      <c r="B6" s="172"/>
      <c r="C6" s="123">
        <v>4</v>
      </c>
      <c r="D6" s="150" t="s">
        <v>1073</v>
      </c>
      <c r="E6" s="151"/>
      <c r="F6" s="151"/>
      <c r="G6" s="151"/>
      <c r="H6" s="151"/>
      <c r="I6" s="148">
        <v>109420</v>
      </c>
      <c r="J6" s="149"/>
      <c r="K6" s="149"/>
      <c r="L6" s="84"/>
      <c r="M6" s="120">
        <v>14</v>
      </c>
      <c r="N6" s="150" t="s">
        <v>1083</v>
      </c>
      <c r="O6" s="151"/>
      <c r="P6" s="151"/>
      <c r="Q6" s="151"/>
      <c r="R6" s="151"/>
      <c r="S6" s="148">
        <v>49351</v>
      </c>
      <c r="T6" s="149"/>
      <c r="U6" s="149"/>
      <c r="V6" s="78"/>
      <c r="W6" s="176"/>
      <c r="X6" s="150"/>
      <c r="Y6" s="150"/>
      <c r="Z6" s="177"/>
      <c r="AA6" s="6"/>
      <c r="AB6" s="6"/>
    </row>
    <row r="7" spans="1:28" ht="19.5" customHeight="1">
      <c r="A7" s="169"/>
      <c r="B7" s="172"/>
      <c r="C7" s="123">
        <v>5</v>
      </c>
      <c r="D7" s="150" t="s">
        <v>1074</v>
      </c>
      <c r="E7" s="151"/>
      <c r="F7" s="151"/>
      <c r="G7" s="151"/>
      <c r="H7" s="151"/>
      <c r="I7" s="148">
        <v>120000</v>
      </c>
      <c r="J7" s="149"/>
      <c r="K7" s="149"/>
      <c r="L7" s="84"/>
      <c r="M7" s="120">
        <v>15</v>
      </c>
      <c r="N7" s="150" t="s">
        <v>1084</v>
      </c>
      <c r="O7" s="151"/>
      <c r="P7" s="151"/>
      <c r="Q7" s="151"/>
      <c r="R7" s="151"/>
      <c r="S7" s="148">
        <v>61260</v>
      </c>
      <c r="T7" s="149"/>
      <c r="U7" s="149"/>
      <c r="V7" s="78"/>
      <c r="W7" s="176"/>
      <c r="X7" s="150"/>
      <c r="Y7" s="150"/>
      <c r="Z7" s="177"/>
      <c r="AA7" s="6"/>
      <c r="AB7" s="6"/>
    </row>
    <row r="8" spans="1:28" ht="19.5" customHeight="1">
      <c r="A8" s="169"/>
      <c r="B8" s="172"/>
      <c r="C8" s="123">
        <v>6</v>
      </c>
      <c r="D8" s="150" t="s">
        <v>1075</v>
      </c>
      <c r="E8" s="151"/>
      <c r="F8" s="151"/>
      <c r="G8" s="151"/>
      <c r="H8" s="151"/>
      <c r="I8" s="148">
        <v>120000</v>
      </c>
      <c r="J8" s="149"/>
      <c r="K8" s="149"/>
      <c r="L8" s="84"/>
      <c r="M8" s="120">
        <v>16</v>
      </c>
      <c r="N8" s="150" t="s">
        <v>1085</v>
      </c>
      <c r="O8" s="151"/>
      <c r="P8" s="151"/>
      <c r="Q8" s="151"/>
      <c r="R8" s="151"/>
      <c r="S8" s="148">
        <v>67130</v>
      </c>
      <c r="T8" s="149"/>
      <c r="U8" s="149"/>
      <c r="V8" s="78"/>
      <c r="W8" s="176"/>
      <c r="X8" s="150"/>
      <c r="Y8" s="150"/>
      <c r="Z8" s="177"/>
      <c r="AA8" s="6"/>
      <c r="AB8" s="6"/>
    </row>
    <row r="9" spans="1:28" ht="19.5" customHeight="1">
      <c r="A9" s="169"/>
      <c r="B9" s="172"/>
      <c r="C9" s="123">
        <v>7</v>
      </c>
      <c r="D9" s="150" t="s">
        <v>1076</v>
      </c>
      <c r="E9" s="151"/>
      <c r="F9" s="151"/>
      <c r="G9" s="151"/>
      <c r="H9" s="151"/>
      <c r="I9" s="148">
        <v>45304</v>
      </c>
      <c r="J9" s="149"/>
      <c r="K9" s="149"/>
      <c r="L9" s="84"/>
      <c r="M9" s="120">
        <v>17</v>
      </c>
      <c r="N9" s="150" t="s">
        <v>1086</v>
      </c>
      <c r="O9" s="151"/>
      <c r="P9" s="151"/>
      <c r="Q9" s="151"/>
      <c r="R9" s="151"/>
      <c r="S9" s="148">
        <v>120000</v>
      </c>
      <c r="T9" s="149"/>
      <c r="U9" s="149"/>
      <c r="V9" s="78"/>
      <c r="W9" s="176"/>
      <c r="X9" s="150"/>
      <c r="Y9" s="150"/>
      <c r="Z9" s="177"/>
      <c r="AA9" s="6"/>
      <c r="AB9" s="6"/>
    </row>
    <row r="10" spans="1:28" ht="19.5" customHeight="1">
      <c r="A10" s="169"/>
      <c r="B10" s="172"/>
      <c r="C10" s="123">
        <v>8</v>
      </c>
      <c r="D10" s="150" t="s">
        <v>1077</v>
      </c>
      <c r="E10" s="151"/>
      <c r="F10" s="151"/>
      <c r="G10" s="151"/>
      <c r="H10" s="151"/>
      <c r="I10" s="148">
        <v>120000</v>
      </c>
      <c r="J10" s="149"/>
      <c r="K10" s="149"/>
      <c r="L10" s="84"/>
      <c r="M10" s="120">
        <v>18</v>
      </c>
      <c r="N10" s="150" t="s">
        <v>1087</v>
      </c>
      <c r="O10" s="151"/>
      <c r="P10" s="151"/>
      <c r="Q10" s="151"/>
      <c r="R10" s="151"/>
      <c r="S10" s="148">
        <v>65145</v>
      </c>
      <c r="T10" s="149"/>
      <c r="U10" s="149"/>
      <c r="V10" s="78"/>
      <c r="W10" s="176"/>
      <c r="X10" s="150"/>
      <c r="Y10" s="150"/>
      <c r="Z10" s="177"/>
      <c r="AA10" s="6"/>
      <c r="AB10" s="6"/>
    </row>
    <row r="11" spans="1:28" ht="19.5" customHeight="1">
      <c r="A11" s="169"/>
      <c r="B11" s="172"/>
      <c r="C11" s="123">
        <v>9</v>
      </c>
      <c r="D11" s="150" t="s">
        <v>1078</v>
      </c>
      <c r="E11" s="151"/>
      <c r="F11" s="151"/>
      <c r="G11" s="151"/>
      <c r="H11" s="151"/>
      <c r="I11" s="148">
        <v>105475</v>
      </c>
      <c r="J11" s="149"/>
      <c r="K11" s="149"/>
      <c r="L11" s="84"/>
      <c r="M11" s="120">
        <v>19</v>
      </c>
      <c r="N11" s="150" t="s">
        <v>1088</v>
      </c>
      <c r="O11" s="151"/>
      <c r="P11" s="151"/>
      <c r="Q11" s="151"/>
      <c r="R11" s="151"/>
      <c r="S11" s="148">
        <v>120000</v>
      </c>
      <c r="T11" s="149"/>
      <c r="U11" s="149"/>
      <c r="V11" s="78"/>
      <c r="W11" s="176"/>
      <c r="X11" s="150"/>
      <c r="Y11" s="150"/>
      <c r="Z11" s="177"/>
      <c r="AA11" s="6"/>
      <c r="AB11" s="6"/>
    </row>
    <row r="12" spans="1:28" ht="19.5" customHeight="1">
      <c r="A12" s="169"/>
      <c r="B12" s="172"/>
      <c r="C12" s="124">
        <v>10</v>
      </c>
      <c r="D12" s="154" t="s">
        <v>1079</v>
      </c>
      <c r="E12" s="155"/>
      <c r="F12" s="155"/>
      <c r="G12" s="155"/>
      <c r="H12" s="155"/>
      <c r="I12" s="152">
        <v>120000</v>
      </c>
      <c r="J12" s="153"/>
      <c r="K12" s="153"/>
      <c r="L12" s="85"/>
      <c r="M12" s="121"/>
      <c r="N12" s="89"/>
      <c r="O12" s="89"/>
      <c r="P12" s="89"/>
      <c r="Q12" s="89"/>
      <c r="R12" s="89"/>
      <c r="S12" s="93"/>
      <c r="T12" s="93"/>
      <c r="U12" s="93"/>
      <c r="V12" s="90"/>
      <c r="W12" s="176"/>
      <c r="X12" s="150"/>
      <c r="Y12" s="150"/>
      <c r="Z12" s="177"/>
      <c r="AA12" s="6"/>
      <c r="AB12" s="6"/>
    </row>
    <row r="13" spans="1:28" s="77" customFormat="1" ht="19.5" customHeight="1">
      <c r="A13" s="170"/>
      <c r="B13" s="173"/>
      <c r="C13" s="162" t="s">
        <v>1495</v>
      </c>
      <c r="D13" s="163"/>
      <c r="E13" s="163"/>
      <c r="F13" s="163"/>
      <c r="G13" s="163"/>
      <c r="H13" s="163"/>
      <c r="I13" s="163"/>
      <c r="J13" s="163"/>
      <c r="K13" s="163"/>
      <c r="L13" s="164"/>
      <c r="M13" s="165">
        <f>SUM(I3:K12,S3:U11)</f>
        <v>1736151</v>
      </c>
      <c r="N13" s="166"/>
      <c r="O13" s="166"/>
      <c r="P13" s="166"/>
      <c r="Q13" s="166"/>
      <c r="R13" s="166"/>
      <c r="S13" s="166"/>
      <c r="T13" s="166"/>
      <c r="U13" s="166"/>
      <c r="V13" s="167"/>
      <c r="W13" s="178"/>
      <c r="X13" s="179"/>
      <c r="Y13" s="179"/>
      <c r="Z13" s="180"/>
    </row>
    <row r="14" spans="1:28" ht="19.5" customHeight="1">
      <c r="A14" s="168">
        <f>HYPERLINK("#交付一覧!A16",10)</f>
        <v>10</v>
      </c>
      <c r="B14" s="171" t="s">
        <v>14</v>
      </c>
      <c r="C14" s="122">
        <v>1</v>
      </c>
      <c r="D14" s="156" t="s">
        <v>1090</v>
      </c>
      <c r="E14" s="157"/>
      <c r="F14" s="157"/>
      <c r="G14" s="157"/>
      <c r="H14" s="157"/>
      <c r="I14" s="158">
        <v>63050</v>
      </c>
      <c r="J14" s="159"/>
      <c r="K14" s="159"/>
      <c r="L14" s="86"/>
      <c r="M14" s="119">
        <v>5</v>
      </c>
      <c r="N14" s="156" t="s">
        <v>1094</v>
      </c>
      <c r="O14" s="157"/>
      <c r="P14" s="157"/>
      <c r="Q14" s="157"/>
      <c r="R14" s="157"/>
      <c r="S14" s="158">
        <v>71550</v>
      </c>
      <c r="T14" s="159"/>
      <c r="U14" s="159"/>
      <c r="V14" s="79"/>
      <c r="W14" s="174" t="s">
        <v>1097</v>
      </c>
      <c r="X14" s="156"/>
      <c r="Y14" s="156"/>
      <c r="Z14" s="175"/>
      <c r="AA14" s="6"/>
      <c r="AB14" s="6"/>
    </row>
    <row r="15" spans="1:28" ht="19.5" customHeight="1">
      <c r="A15" s="169"/>
      <c r="B15" s="172"/>
      <c r="C15" s="123">
        <v>2</v>
      </c>
      <c r="D15" s="150" t="s">
        <v>1091</v>
      </c>
      <c r="E15" s="151"/>
      <c r="F15" s="151"/>
      <c r="G15" s="151"/>
      <c r="H15" s="151"/>
      <c r="I15" s="148">
        <v>90250</v>
      </c>
      <c r="J15" s="149"/>
      <c r="K15" s="149"/>
      <c r="L15" s="87"/>
      <c r="M15" s="120">
        <v>6</v>
      </c>
      <c r="N15" s="150" t="s">
        <v>1095</v>
      </c>
      <c r="O15" s="151"/>
      <c r="P15" s="151"/>
      <c r="Q15" s="151"/>
      <c r="R15" s="151"/>
      <c r="S15" s="148">
        <v>67750</v>
      </c>
      <c r="T15" s="149"/>
      <c r="U15" s="149"/>
      <c r="V15" s="80"/>
      <c r="W15" s="176"/>
      <c r="X15" s="150"/>
      <c r="Y15" s="150"/>
      <c r="Z15" s="177"/>
      <c r="AA15" s="6"/>
      <c r="AB15" s="6"/>
    </row>
    <row r="16" spans="1:28" ht="19.5" customHeight="1">
      <c r="A16" s="169"/>
      <c r="B16" s="172"/>
      <c r="C16" s="123">
        <v>3</v>
      </c>
      <c r="D16" s="150" t="s">
        <v>1092</v>
      </c>
      <c r="E16" s="151"/>
      <c r="F16" s="151"/>
      <c r="G16" s="151"/>
      <c r="H16" s="151"/>
      <c r="I16" s="148">
        <v>81205</v>
      </c>
      <c r="J16" s="149"/>
      <c r="K16" s="149"/>
      <c r="L16" s="87"/>
      <c r="M16" s="120">
        <v>7</v>
      </c>
      <c r="N16" s="150" t="s">
        <v>1096</v>
      </c>
      <c r="O16" s="151"/>
      <c r="P16" s="151"/>
      <c r="Q16" s="151"/>
      <c r="R16" s="151"/>
      <c r="S16" s="148">
        <v>57050</v>
      </c>
      <c r="T16" s="149"/>
      <c r="U16" s="149"/>
      <c r="V16" s="80"/>
      <c r="W16" s="176"/>
      <c r="X16" s="150"/>
      <c r="Y16" s="150"/>
      <c r="Z16" s="177"/>
      <c r="AA16" s="6"/>
      <c r="AB16" s="6"/>
    </row>
    <row r="17" spans="1:28" ht="19.5" customHeight="1">
      <c r="A17" s="169"/>
      <c r="B17" s="172"/>
      <c r="C17" s="124">
        <v>4</v>
      </c>
      <c r="D17" s="154" t="s">
        <v>1093</v>
      </c>
      <c r="E17" s="155"/>
      <c r="F17" s="155"/>
      <c r="G17" s="155"/>
      <c r="H17" s="155"/>
      <c r="I17" s="152">
        <v>103050</v>
      </c>
      <c r="J17" s="153"/>
      <c r="K17" s="153"/>
      <c r="L17" s="88"/>
      <c r="M17" s="121"/>
      <c r="N17" s="154"/>
      <c r="O17" s="155"/>
      <c r="P17" s="155"/>
      <c r="Q17" s="155"/>
      <c r="R17" s="155"/>
      <c r="S17" s="152"/>
      <c r="T17" s="153"/>
      <c r="U17" s="153"/>
      <c r="V17" s="81"/>
      <c r="W17" s="176"/>
      <c r="X17" s="150"/>
      <c r="Y17" s="150"/>
      <c r="Z17" s="177"/>
      <c r="AA17" s="6"/>
      <c r="AB17" s="6"/>
    </row>
    <row r="18" spans="1:28" s="77" customFormat="1" ht="19.5" customHeight="1">
      <c r="A18" s="170"/>
      <c r="B18" s="182"/>
      <c r="C18" s="162" t="s">
        <v>1496</v>
      </c>
      <c r="D18" s="163"/>
      <c r="E18" s="163"/>
      <c r="F18" s="163"/>
      <c r="G18" s="163"/>
      <c r="H18" s="163"/>
      <c r="I18" s="163"/>
      <c r="J18" s="163"/>
      <c r="K18" s="163"/>
      <c r="L18" s="164"/>
      <c r="M18" s="165">
        <f t="shared" ref="M18" si="0">SUM(I14:K17,S14:U16)</f>
        <v>533905</v>
      </c>
      <c r="N18" s="166"/>
      <c r="O18" s="166"/>
      <c r="P18" s="166"/>
      <c r="Q18" s="166"/>
      <c r="R18" s="166"/>
      <c r="S18" s="166"/>
      <c r="T18" s="166"/>
      <c r="U18" s="166"/>
      <c r="V18" s="167"/>
      <c r="W18" s="178"/>
      <c r="X18" s="179"/>
      <c r="Y18" s="179"/>
      <c r="Z18" s="180"/>
    </row>
    <row r="19" spans="1:28" ht="26.25" customHeight="1">
      <c r="A19" s="168">
        <f>HYPERLINK("#交付一覧!A18",12)</f>
        <v>12</v>
      </c>
      <c r="B19" s="171" t="s">
        <v>15</v>
      </c>
      <c r="C19" s="122">
        <v>1</v>
      </c>
      <c r="D19" s="156" t="s">
        <v>1098</v>
      </c>
      <c r="E19" s="157"/>
      <c r="F19" s="157"/>
      <c r="G19" s="157"/>
      <c r="H19" s="157"/>
      <c r="I19" s="158">
        <v>100000</v>
      </c>
      <c r="J19" s="159"/>
      <c r="K19" s="159"/>
      <c r="L19" s="86"/>
      <c r="M19" s="119">
        <v>6</v>
      </c>
      <c r="N19" s="156" t="s">
        <v>1103</v>
      </c>
      <c r="O19" s="157"/>
      <c r="P19" s="157"/>
      <c r="Q19" s="157"/>
      <c r="R19" s="157"/>
      <c r="S19" s="158">
        <v>30813</v>
      </c>
      <c r="T19" s="159"/>
      <c r="U19" s="159"/>
      <c r="V19" s="79"/>
      <c r="W19" s="174" t="s">
        <v>1097</v>
      </c>
      <c r="X19" s="156"/>
      <c r="Y19" s="156"/>
      <c r="Z19" s="175"/>
      <c r="AA19" s="6"/>
      <c r="AB19" s="6"/>
    </row>
    <row r="20" spans="1:28" ht="26.25" customHeight="1">
      <c r="A20" s="169"/>
      <c r="B20" s="172"/>
      <c r="C20" s="123">
        <v>2</v>
      </c>
      <c r="D20" s="150" t="s">
        <v>1099</v>
      </c>
      <c r="E20" s="151"/>
      <c r="F20" s="151"/>
      <c r="G20" s="151"/>
      <c r="H20" s="151"/>
      <c r="I20" s="148">
        <v>100000</v>
      </c>
      <c r="J20" s="149"/>
      <c r="K20" s="149"/>
      <c r="L20" s="87"/>
      <c r="M20" s="120">
        <v>7</v>
      </c>
      <c r="N20" s="150" t="s">
        <v>1104</v>
      </c>
      <c r="O20" s="151"/>
      <c r="P20" s="151"/>
      <c r="Q20" s="151"/>
      <c r="R20" s="151"/>
      <c r="S20" s="148">
        <v>71061</v>
      </c>
      <c r="T20" s="149"/>
      <c r="U20" s="149"/>
      <c r="V20" s="80"/>
      <c r="W20" s="176"/>
      <c r="X20" s="150"/>
      <c r="Y20" s="150"/>
      <c r="Z20" s="177"/>
      <c r="AA20" s="6"/>
      <c r="AB20" s="6"/>
    </row>
    <row r="21" spans="1:28" ht="26.25" customHeight="1">
      <c r="A21" s="169"/>
      <c r="B21" s="172"/>
      <c r="C21" s="123">
        <v>3</v>
      </c>
      <c r="D21" s="150" t="s">
        <v>1100</v>
      </c>
      <c r="E21" s="151"/>
      <c r="F21" s="151"/>
      <c r="G21" s="151"/>
      <c r="H21" s="151"/>
      <c r="I21" s="148">
        <v>67378</v>
      </c>
      <c r="J21" s="149"/>
      <c r="K21" s="149"/>
      <c r="L21" s="87"/>
      <c r="M21" s="120">
        <v>8</v>
      </c>
      <c r="N21" s="150" t="s">
        <v>1105</v>
      </c>
      <c r="O21" s="151"/>
      <c r="P21" s="151"/>
      <c r="Q21" s="151"/>
      <c r="R21" s="151"/>
      <c r="S21" s="148">
        <v>100000</v>
      </c>
      <c r="T21" s="149"/>
      <c r="U21" s="149"/>
      <c r="V21" s="80"/>
      <c r="W21" s="176"/>
      <c r="X21" s="150"/>
      <c r="Y21" s="150"/>
      <c r="Z21" s="177"/>
      <c r="AA21" s="6"/>
      <c r="AB21" s="6"/>
    </row>
    <row r="22" spans="1:28" ht="26.25" customHeight="1">
      <c r="A22" s="169"/>
      <c r="B22" s="172"/>
      <c r="C22" s="123">
        <v>4</v>
      </c>
      <c r="D22" s="150" t="s">
        <v>1101</v>
      </c>
      <c r="E22" s="151"/>
      <c r="F22" s="151"/>
      <c r="G22" s="151"/>
      <c r="H22" s="151"/>
      <c r="I22" s="148">
        <v>100000</v>
      </c>
      <c r="J22" s="149"/>
      <c r="K22" s="149"/>
      <c r="L22" s="87"/>
      <c r="M22" s="120">
        <v>9</v>
      </c>
      <c r="N22" s="150" t="s">
        <v>1106</v>
      </c>
      <c r="O22" s="151"/>
      <c r="P22" s="151"/>
      <c r="Q22" s="151"/>
      <c r="R22" s="151"/>
      <c r="S22" s="148">
        <v>100000</v>
      </c>
      <c r="T22" s="149"/>
      <c r="U22" s="149"/>
      <c r="V22" s="80"/>
      <c r="W22" s="176"/>
      <c r="X22" s="150"/>
      <c r="Y22" s="150"/>
      <c r="Z22" s="177"/>
      <c r="AA22" s="6"/>
      <c r="AB22" s="6"/>
    </row>
    <row r="23" spans="1:28" ht="26.25" customHeight="1">
      <c r="A23" s="169"/>
      <c r="B23" s="172"/>
      <c r="C23" s="124">
        <v>5</v>
      </c>
      <c r="D23" s="154" t="s">
        <v>1102</v>
      </c>
      <c r="E23" s="155"/>
      <c r="F23" s="155"/>
      <c r="G23" s="155"/>
      <c r="H23" s="155"/>
      <c r="I23" s="152">
        <v>98904</v>
      </c>
      <c r="J23" s="153"/>
      <c r="K23" s="153"/>
      <c r="L23" s="88"/>
      <c r="M23" s="121"/>
      <c r="N23" s="154"/>
      <c r="O23" s="155"/>
      <c r="P23" s="155"/>
      <c r="Q23" s="155"/>
      <c r="R23" s="155"/>
      <c r="S23" s="152"/>
      <c r="T23" s="153"/>
      <c r="U23" s="153"/>
      <c r="V23" s="81"/>
      <c r="W23" s="176"/>
      <c r="X23" s="150"/>
      <c r="Y23" s="150"/>
      <c r="Z23" s="177"/>
      <c r="AA23" s="6"/>
      <c r="AB23" s="6"/>
    </row>
    <row r="24" spans="1:28" s="77" customFormat="1" ht="19.5" customHeight="1">
      <c r="A24" s="170"/>
      <c r="B24" s="182"/>
      <c r="C24" s="162" t="s">
        <v>1497</v>
      </c>
      <c r="D24" s="163"/>
      <c r="E24" s="163"/>
      <c r="F24" s="163"/>
      <c r="G24" s="163"/>
      <c r="H24" s="163"/>
      <c r="I24" s="163"/>
      <c r="J24" s="163"/>
      <c r="K24" s="163"/>
      <c r="L24" s="164"/>
      <c r="M24" s="165">
        <f t="shared" ref="M24" si="1">SUM(I19:K23,S19:U22)</f>
        <v>768156</v>
      </c>
      <c r="N24" s="166"/>
      <c r="O24" s="166"/>
      <c r="P24" s="166"/>
      <c r="Q24" s="166"/>
      <c r="R24" s="166"/>
      <c r="S24" s="166"/>
      <c r="T24" s="166"/>
      <c r="U24" s="166"/>
      <c r="V24" s="167"/>
      <c r="W24" s="178"/>
      <c r="X24" s="179"/>
      <c r="Y24" s="179"/>
      <c r="Z24" s="180"/>
    </row>
    <row r="25" spans="1:28" s="77" customFormat="1" ht="27" customHeight="1">
      <c r="A25" s="168">
        <f>HYPERLINK("#交付一覧!A19",13)</f>
        <v>13</v>
      </c>
      <c r="B25" s="171" t="s">
        <v>16</v>
      </c>
      <c r="C25" s="122">
        <v>1</v>
      </c>
      <c r="D25" s="156" t="s">
        <v>1107</v>
      </c>
      <c r="E25" s="156"/>
      <c r="F25" s="156"/>
      <c r="G25" s="156"/>
      <c r="H25" s="156"/>
      <c r="I25" s="158">
        <v>164000</v>
      </c>
      <c r="J25" s="158"/>
      <c r="K25" s="158"/>
      <c r="L25" s="86"/>
      <c r="M25" s="119">
        <v>5</v>
      </c>
      <c r="N25" s="156" t="s">
        <v>1111</v>
      </c>
      <c r="O25" s="156"/>
      <c r="P25" s="156"/>
      <c r="Q25" s="156"/>
      <c r="R25" s="156"/>
      <c r="S25" s="158">
        <v>170000</v>
      </c>
      <c r="T25" s="158"/>
      <c r="U25" s="158"/>
      <c r="V25" s="127"/>
      <c r="W25" s="174" t="s">
        <v>1097</v>
      </c>
      <c r="X25" s="156"/>
      <c r="Y25" s="156"/>
      <c r="Z25" s="175"/>
    </row>
    <row r="26" spans="1:28" ht="19.5" customHeight="1">
      <c r="A26" s="169"/>
      <c r="B26" s="172"/>
      <c r="C26" s="123">
        <v>2</v>
      </c>
      <c r="D26" s="150" t="s">
        <v>1108</v>
      </c>
      <c r="E26" s="151"/>
      <c r="F26" s="151"/>
      <c r="G26" s="151"/>
      <c r="H26" s="151"/>
      <c r="I26" s="148">
        <v>159000</v>
      </c>
      <c r="J26" s="149"/>
      <c r="K26" s="149"/>
      <c r="L26" s="87"/>
      <c r="M26" s="120">
        <v>6</v>
      </c>
      <c r="N26" s="150" t="s">
        <v>1112</v>
      </c>
      <c r="O26" s="151"/>
      <c r="P26" s="151"/>
      <c r="Q26" s="151"/>
      <c r="R26" s="151"/>
      <c r="S26" s="148">
        <v>170000</v>
      </c>
      <c r="T26" s="149"/>
      <c r="U26" s="149"/>
      <c r="V26" s="78"/>
      <c r="W26" s="176"/>
      <c r="X26" s="150"/>
      <c r="Y26" s="150"/>
      <c r="Z26" s="177"/>
      <c r="AA26" s="6"/>
      <c r="AB26" s="6"/>
    </row>
    <row r="27" spans="1:28" ht="27" customHeight="1">
      <c r="A27" s="169"/>
      <c r="B27" s="183"/>
      <c r="C27" s="123">
        <v>3</v>
      </c>
      <c r="D27" s="150" t="s">
        <v>1109</v>
      </c>
      <c r="E27" s="151"/>
      <c r="F27" s="151"/>
      <c r="G27" s="151"/>
      <c r="H27" s="151"/>
      <c r="I27" s="148">
        <v>170000</v>
      </c>
      <c r="J27" s="149"/>
      <c r="K27" s="149"/>
      <c r="L27" s="87"/>
      <c r="M27" s="120">
        <v>7</v>
      </c>
      <c r="N27" s="150" t="s">
        <v>1113</v>
      </c>
      <c r="O27" s="151"/>
      <c r="P27" s="151"/>
      <c r="Q27" s="151"/>
      <c r="R27" s="151"/>
      <c r="S27" s="148">
        <v>170000</v>
      </c>
      <c r="T27" s="149"/>
      <c r="U27" s="149"/>
      <c r="V27" s="78"/>
      <c r="W27" s="176"/>
      <c r="X27" s="150"/>
      <c r="Y27" s="150"/>
      <c r="Z27" s="177"/>
      <c r="AA27" s="6"/>
      <c r="AB27" s="6"/>
    </row>
    <row r="28" spans="1:28" ht="19.5" customHeight="1">
      <c r="A28" s="169"/>
      <c r="B28" s="183"/>
      <c r="C28" s="124">
        <v>4</v>
      </c>
      <c r="D28" s="154" t="s">
        <v>1110</v>
      </c>
      <c r="E28" s="155"/>
      <c r="F28" s="155"/>
      <c r="G28" s="155"/>
      <c r="H28" s="155"/>
      <c r="I28" s="152">
        <v>170000</v>
      </c>
      <c r="J28" s="153"/>
      <c r="K28" s="153"/>
      <c r="L28" s="88"/>
      <c r="M28" s="121"/>
      <c r="N28" s="154"/>
      <c r="O28" s="155"/>
      <c r="P28" s="155"/>
      <c r="Q28" s="155"/>
      <c r="R28" s="155"/>
      <c r="S28" s="152"/>
      <c r="T28" s="153"/>
      <c r="U28" s="153"/>
      <c r="V28" s="90"/>
      <c r="W28" s="176"/>
      <c r="X28" s="150"/>
      <c r="Y28" s="150"/>
      <c r="Z28" s="177"/>
      <c r="AA28" s="6"/>
      <c r="AB28" s="6"/>
    </row>
    <row r="29" spans="1:28" s="77" customFormat="1" ht="19.5" customHeight="1">
      <c r="A29" s="170"/>
      <c r="B29" s="182"/>
      <c r="C29" s="162" t="s">
        <v>1496</v>
      </c>
      <c r="D29" s="163"/>
      <c r="E29" s="163"/>
      <c r="F29" s="163"/>
      <c r="G29" s="163"/>
      <c r="H29" s="163"/>
      <c r="I29" s="163"/>
      <c r="J29" s="163"/>
      <c r="K29" s="163"/>
      <c r="L29" s="164"/>
      <c r="M29" s="165">
        <f t="shared" ref="M29" si="2">SUM(I25:K28,S25:U27)</f>
        <v>1173000</v>
      </c>
      <c r="N29" s="166"/>
      <c r="O29" s="166"/>
      <c r="P29" s="166"/>
      <c r="Q29" s="166"/>
      <c r="R29" s="166"/>
      <c r="S29" s="166"/>
      <c r="T29" s="166"/>
      <c r="U29" s="166"/>
      <c r="V29" s="167"/>
      <c r="W29" s="178"/>
      <c r="X29" s="179"/>
      <c r="Y29" s="179"/>
      <c r="Z29" s="180"/>
    </row>
    <row r="30" spans="1:28" ht="18.75">
      <c r="A30" s="168">
        <f>HYPERLINK("#交付一覧!A21",15)</f>
        <v>15</v>
      </c>
      <c r="B30" s="171" t="s">
        <v>882</v>
      </c>
      <c r="C30" s="122">
        <v>1</v>
      </c>
      <c r="D30" s="156" t="s">
        <v>1117</v>
      </c>
      <c r="E30" s="157"/>
      <c r="F30" s="157"/>
      <c r="G30" s="157"/>
      <c r="H30" s="157"/>
      <c r="I30" s="158">
        <v>100000</v>
      </c>
      <c r="J30" s="159"/>
      <c r="K30" s="159"/>
      <c r="L30" s="83"/>
      <c r="M30" s="119">
        <v>4</v>
      </c>
      <c r="N30" s="156" t="s">
        <v>1120</v>
      </c>
      <c r="O30" s="157"/>
      <c r="P30" s="157"/>
      <c r="Q30" s="157"/>
      <c r="R30" s="157"/>
      <c r="S30" s="158">
        <v>70000</v>
      </c>
      <c r="T30" s="159"/>
      <c r="U30" s="159"/>
      <c r="V30" s="76"/>
      <c r="W30" s="174" t="s">
        <v>1114</v>
      </c>
      <c r="X30" s="156"/>
      <c r="Y30" s="156"/>
      <c r="Z30" s="175"/>
      <c r="AA30" s="6"/>
      <c r="AB30" s="6"/>
    </row>
    <row r="31" spans="1:28" ht="18.75">
      <c r="A31" s="169"/>
      <c r="B31" s="172"/>
      <c r="C31" s="123">
        <v>2</v>
      </c>
      <c r="D31" s="150" t="s">
        <v>1115</v>
      </c>
      <c r="E31" s="151"/>
      <c r="F31" s="151"/>
      <c r="G31" s="151"/>
      <c r="H31" s="151"/>
      <c r="I31" s="148">
        <v>100000</v>
      </c>
      <c r="J31" s="149"/>
      <c r="K31" s="149"/>
      <c r="L31" s="84"/>
      <c r="M31" s="120">
        <v>5</v>
      </c>
      <c r="N31" s="150" t="s">
        <v>1118</v>
      </c>
      <c r="O31" s="151"/>
      <c r="P31" s="151"/>
      <c r="Q31" s="151"/>
      <c r="R31" s="151"/>
      <c r="S31" s="148">
        <v>66000</v>
      </c>
      <c r="T31" s="149"/>
      <c r="U31" s="149"/>
      <c r="V31" s="78"/>
      <c r="W31" s="176"/>
      <c r="X31" s="150"/>
      <c r="Y31" s="150"/>
      <c r="Z31" s="177"/>
      <c r="AA31" s="6"/>
      <c r="AB31" s="6"/>
    </row>
    <row r="32" spans="1:28" ht="18.75">
      <c r="A32" s="169"/>
      <c r="B32" s="172"/>
      <c r="C32" s="124">
        <v>3</v>
      </c>
      <c r="D32" s="154" t="s">
        <v>1116</v>
      </c>
      <c r="E32" s="155"/>
      <c r="F32" s="155"/>
      <c r="G32" s="155"/>
      <c r="H32" s="155"/>
      <c r="I32" s="152">
        <v>100000</v>
      </c>
      <c r="J32" s="153"/>
      <c r="K32" s="153"/>
      <c r="L32" s="85"/>
      <c r="M32" s="121">
        <v>6</v>
      </c>
      <c r="N32" s="154" t="s">
        <v>1119</v>
      </c>
      <c r="O32" s="155"/>
      <c r="P32" s="155"/>
      <c r="Q32" s="155"/>
      <c r="R32" s="155"/>
      <c r="S32" s="152">
        <v>100000</v>
      </c>
      <c r="T32" s="153"/>
      <c r="U32" s="153"/>
      <c r="V32" s="90"/>
      <c r="W32" s="176"/>
      <c r="X32" s="150"/>
      <c r="Y32" s="150"/>
      <c r="Z32" s="177"/>
      <c r="AA32" s="6"/>
      <c r="AB32" s="6"/>
    </row>
    <row r="33" spans="1:28" s="77" customFormat="1" ht="19.5" customHeight="1">
      <c r="A33" s="170"/>
      <c r="B33" s="182"/>
      <c r="C33" s="162" t="s">
        <v>1498</v>
      </c>
      <c r="D33" s="163"/>
      <c r="E33" s="163"/>
      <c r="F33" s="163"/>
      <c r="G33" s="163"/>
      <c r="H33" s="163"/>
      <c r="I33" s="163"/>
      <c r="J33" s="163"/>
      <c r="K33" s="163"/>
      <c r="L33" s="164"/>
      <c r="M33" s="165">
        <f t="shared" ref="M33" si="3">SUM(I30:K32,S30:U32)</f>
        <v>536000</v>
      </c>
      <c r="N33" s="166"/>
      <c r="O33" s="166"/>
      <c r="P33" s="166"/>
      <c r="Q33" s="166"/>
      <c r="R33" s="166"/>
      <c r="S33" s="166"/>
      <c r="T33" s="166"/>
      <c r="U33" s="166"/>
      <c r="V33" s="167"/>
      <c r="W33" s="178"/>
      <c r="X33" s="179"/>
      <c r="Y33" s="179"/>
      <c r="Z33" s="180"/>
    </row>
    <row r="34" spans="1:28" ht="15" customHeight="1">
      <c r="A34" s="168">
        <f>HYPERLINK("#交付一覧!A22",16)</f>
        <v>16</v>
      </c>
      <c r="B34" s="171" t="s">
        <v>17</v>
      </c>
      <c r="C34" s="122">
        <v>1</v>
      </c>
      <c r="D34" s="156" t="s">
        <v>1121</v>
      </c>
      <c r="E34" s="157"/>
      <c r="F34" s="157"/>
      <c r="G34" s="157"/>
      <c r="H34" s="157"/>
      <c r="I34" s="158">
        <v>45000</v>
      </c>
      <c r="J34" s="159"/>
      <c r="K34" s="159"/>
      <c r="L34" s="83"/>
      <c r="M34" s="119">
        <v>16</v>
      </c>
      <c r="N34" s="156" t="s">
        <v>1136</v>
      </c>
      <c r="O34" s="157"/>
      <c r="P34" s="157"/>
      <c r="Q34" s="157"/>
      <c r="R34" s="157"/>
      <c r="S34" s="158">
        <v>45000</v>
      </c>
      <c r="T34" s="159"/>
      <c r="U34" s="159"/>
      <c r="V34" s="76"/>
      <c r="W34" s="174" t="s">
        <v>1097</v>
      </c>
      <c r="X34" s="156"/>
      <c r="Y34" s="156"/>
      <c r="Z34" s="175"/>
      <c r="AA34" s="6"/>
      <c r="AB34" s="6"/>
    </row>
    <row r="35" spans="1:28" ht="18.75" customHeight="1">
      <c r="A35" s="169"/>
      <c r="B35" s="172"/>
      <c r="C35" s="123">
        <v>2</v>
      </c>
      <c r="D35" s="150" t="s">
        <v>1122</v>
      </c>
      <c r="E35" s="151"/>
      <c r="F35" s="151"/>
      <c r="G35" s="151"/>
      <c r="H35" s="151"/>
      <c r="I35" s="148">
        <v>60000</v>
      </c>
      <c r="J35" s="149"/>
      <c r="K35" s="149"/>
      <c r="L35" s="84"/>
      <c r="M35" s="120">
        <v>17</v>
      </c>
      <c r="N35" s="150" t="s">
        <v>1137</v>
      </c>
      <c r="O35" s="151"/>
      <c r="P35" s="151"/>
      <c r="Q35" s="151"/>
      <c r="R35" s="151"/>
      <c r="S35" s="148">
        <v>15000</v>
      </c>
      <c r="T35" s="149"/>
      <c r="U35" s="149"/>
      <c r="V35" s="78"/>
      <c r="W35" s="176"/>
      <c r="X35" s="150"/>
      <c r="Y35" s="150"/>
      <c r="Z35" s="177"/>
      <c r="AA35" s="6"/>
      <c r="AB35" s="6"/>
    </row>
    <row r="36" spans="1:28" ht="18.75" customHeight="1">
      <c r="A36" s="169"/>
      <c r="B36" s="172"/>
      <c r="C36" s="123">
        <v>3</v>
      </c>
      <c r="D36" s="150" t="s">
        <v>1123</v>
      </c>
      <c r="E36" s="151"/>
      <c r="F36" s="151"/>
      <c r="G36" s="151"/>
      <c r="H36" s="151"/>
      <c r="I36" s="148">
        <v>270000</v>
      </c>
      <c r="J36" s="149"/>
      <c r="K36" s="149"/>
      <c r="L36" s="84"/>
      <c r="M36" s="120">
        <v>18</v>
      </c>
      <c r="N36" s="150" t="s">
        <v>1138</v>
      </c>
      <c r="O36" s="151"/>
      <c r="P36" s="151"/>
      <c r="Q36" s="151"/>
      <c r="R36" s="151"/>
      <c r="S36" s="148">
        <v>120000</v>
      </c>
      <c r="T36" s="149"/>
      <c r="U36" s="149"/>
      <c r="V36" s="78"/>
      <c r="W36" s="176"/>
      <c r="X36" s="150"/>
      <c r="Y36" s="150"/>
      <c r="Z36" s="177"/>
      <c r="AA36" s="6"/>
      <c r="AB36" s="6"/>
    </row>
    <row r="37" spans="1:28" ht="18.75" customHeight="1">
      <c r="A37" s="169"/>
      <c r="B37" s="172"/>
      <c r="C37" s="123">
        <v>4</v>
      </c>
      <c r="D37" s="150" t="s">
        <v>1124</v>
      </c>
      <c r="E37" s="151"/>
      <c r="F37" s="151"/>
      <c r="G37" s="151"/>
      <c r="H37" s="151"/>
      <c r="I37" s="148">
        <v>70000</v>
      </c>
      <c r="J37" s="149"/>
      <c r="K37" s="149"/>
      <c r="L37" s="84"/>
      <c r="M37" s="120">
        <v>19</v>
      </c>
      <c r="N37" s="150" t="s">
        <v>1139</v>
      </c>
      <c r="O37" s="151"/>
      <c r="P37" s="151"/>
      <c r="Q37" s="151"/>
      <c r="R37" s="151"/>
      <c r="S37" s="148">
        <v>375000</v>
      </c>
      <c r="T37" s="149"/>
      <c r="U37" s="149"/>
      <c r="V37" s="78"/>
      <c r="W37" s="176"/>
      <c r="X37" s="150"/>
      <c r="Y37" s="150"/>
      <c r="Z37" s="177"/>
      <c r="AA37" s="6"/>
      <c r="AB37" s="6"/>
    </row>
    <row r="38" spans="1:28" ht="18.75" customHeight="1">
      <c r="A38" s="169"/>
      <c r="B38" s="172"/>
      <c r="C38" s="123">
        <v>5</v>
      </c>
      <c r="D38" s="150" t="s">
        <v>1125</v>
      </c>
      <c r="E38" s="151"/>
      <c r="F38" s="151"/>
      <c r="G38" s="151"/>
      <c r="H38" s="151"/>
      <c r="I38" s="148">
        <v>60000</v>
      </c>
      <c r="J38" s="149"/>
      <c r="K38" s="149"/>
      <c r="L38" s="84"/>
      <c r="M38" s="120">
        <v>20</v>
      </c>
      <c r="N38" s="150" t="s">
        <v>1140</v>
      </c>
      <c r="O38" s="151"/>
      <c r="P38" s="151"/>
      <c r="Q38" s="151"/>
      <c r="R38" s="151"/>
      <c r="S38" s="148">
        <v>75000</v>
      </c>
      <c r="T38" s="149"/>
      <c r="U38" s="149"/>
      <c r="V38" s="78"/>
      <c r="W38" s="176"/>
      <c r="X38" s="150"/>
      <c r="Y38" s="150"/>
      <c r="Z38" s="177"/>
      <c r="AA38" s="6"/>
      <c r="AB38" s="6"/>
    </row>
    <row r="39" spans="1:28" ht="18.75" customHeight="1">
      <c r="A39" s="169"/>
      <c r="B39" s="172"/>
      <c r="C39" s="123">
        <v>6</v>
      </c>
      <c r="D39" s="150" t="s">
        <v>1126</v>
      </c>
      <c r="E39" s="151"/>
      <c r="F39" s="151"/>
      <c r="G39" s="151"/>
      <c r="H39" s="151"/>
      <c r="I39" s="148">
        <v>75000</v>
      </c>
      <c r="J39" s="149"/>
      <c r="K39" s="149"/>
      <c r="L39" s="84"/>
      <c r="M39" s="120">
        <v>21</v>
      </c>
      <c r="N39" s="150" t="s">
        <v>1141</v>
      </c>
      <c r="O39" s="151"/>
      <c r="P39" s="151"/>
      <c r="Q39" s="151"/>
      <c r="R39" s="151"/>
      <c r="S39" s="148">
        <v>390000</v>
      </c>
      <c r="T39" s="149"/>
      <c r="U39" s="149"/>
      <c r="V39" s="78"/>
      <c r="W39" s="176"/>
      <c r="X39" s="150"/>
      <c r="Y39" s="150"/>
      <c r="Z39" s="177"/>
      <c r="AA39" s="6"/>
      <c r="AB39" s="6"/>
    </row>
    <row r="40" spans="1:28" ht="18.75" customHeight="1">
      <c r="A40" s="169"/>
      <c r="B40" s="172"/>
      <c r="C40" s="123">
        <v>7</v>
      </c>
      <c r="D40" s="150" t="s">
        <v>1127</v>
      </c>
      <c r="E40" s="151"/>
      <c r="F40" s="151"/>
      <c r="G40" s="151"/>
      <c r="H40" s="151"/>
      <c r="I40" s="148">
        <v>90000</v>
      </c>
      <c r="J40" s="149"/>
      <c r="K40" s="149"/>
      <c r="L40" s="84"/>
      <c r="M40" s="120">
        <v>22</v>
      </c>
      <c r="N40" s="150" t="s">
        <v>1142</v>
      </c>
      <c r="O40" s="151"/>
      <c r="P40" s="151"/>
      <c r="Q40" s="151"/>
      <c r="R40" s="151"/>
      <c r="S40" s="148">
        <v>135000</v>
      </c>
      <c r="T40" s="149"/>
      <c r="U40" s="149"/>
      <c r="V40" s="78"/>
      <c r="W40" s="176"/>
      <c r="X40" s="150"/>
      <c r="Y40" s="150"/>
      <c r="Z40" s="177"/>
      <c r="AA40" s="6"/>
      <c r="AB40" s="6"/>
    </row>
    <row r="41" spans="1:28" ht="18.75" customHeight="1">
      <c r="A41" s="169"/>
      <c r="B41" s="172"/>
      <c r="C41" s="123">
        <v>8</v>
      </c>
      <c r="D41" s="150" t="s">
        <v>1128</v>
      </c>
      <c r="E41" s="151"/>
      <c r="F41" s="151"/>
      <c r="G41" s="151"/>
      <c r="H41" s="151"/>
      <c r="I41" s="148">
        <v>45000</v>
      </c>
      <c r="J41" s="149"/>
      <c r="K41" s="149"/>
      <c r="L41" s="84"/>
      <c r="M41" s="120">
        <v>23</v>
      </c>
      <c r="N41" s="150" t="s">
        <v>1143</v>
      </c>
      <c r="O41" s="151"/>
      <c r="P41" s="151"/>
      <c r="Q41" s="151"/>
      <c r="R41" s="151"/>
      <c r="S41" s="148">
        <v>90000</v>
      </c>
      <c r="T41" s="149"/>
      <c r="U41" s="149"/>
      <c r="V41" s="78"/>
      <c r="W41" s="176"/>
      <c r="X41" s="150"/>
      <c r="Y41" s="150"/>
      <c r="Z41" s="177"/>
      <c r="AA41" s="6"/>
      <c r="AB41" s="6"/>
    </row>
    <row r="42" spans="1:28" ht="18.75" customHeight="1">
      <c r="A42" s="169"/>
      <c r="B42" s="172"/>
      <c r="C42" s="123">
        <v>9</v>
      </c>
      <c r="D42" s="150" t="s">
        <v>1129</v>
      </c>
      <c r="E42" s="151"/>
      <c r="F42" s="151"/>
      <c r="G42" s="151"/>
      <c r="H42" s="151"/>
      <c r="I42" s="148">
        <v>95000</v>
      </c>
      <c r="J42" s="149"/>
      <c r="K42" s="149"/>
      <c r="L42" s="84"/>
      <c r="M42" s="120">
        <v>24</v>
      </c>
      <c r="N42" s="150" t="s">
        <v>1144</v>
      </c>
      <c r="O42" s="151"/>
      <c r="P42" s="151"/>
      <c r="Q42" s="151"/>
      <c r="R42" s="151"/>
      <c r="S42" s="148">
        <v>75000</v>
      </c>
      <c r="T42" s="149"/>
      <c r="U42" s="149"/>
      <c r="V42" s="78"/>
      <c r="W42" s="176"/>
      <c r="X42" s="150"/>
      <c r="Y42" s="150"/>
      <c r="Z42" s="177"/>
      <c r="AA42" s="6"/>
      <c r="AB42" s="6"/>
    </row>
    <row r="43" spans="1:28" ht="18.75" customHeight="1">
      <c r="A43" s="169"/>
      <c r="B43" s="172"/>
      <c r="C43" s="123">
        <v>10</v>
      </c>
      <c r="D43" s="150" t="s">
        <v>1130</v>
      </c>
      <c r="E43" s="151"/>
      <c r="F43" s="151"/>
      <c r="G43" s="151"/>
      <c r="H43" s="151"/>
      <c r="I43" s="148">
        <v>225000</v>
      </c>
      <c r="J43" s="149"/>
      <c r="K43" s="149"/>
      <c r="L43" s="84"/>
      <c r="M43" s="120">
        <v>25</v>
      </c>
      <c r="N43" s="150" t="s">
        <v>1145</v>
      </c>
      <c r="O43" s="151"/>
      <c r="P43" s="151"/>
      <c r="Q43" s="151"/>
      <c r="R43" s="151"/>
      <c r="S43" s="148">
        <v>335340</v>
      </c>
      <c r="T43" s="149"/>
      <c r="U43" s="149"/>
      <c r="V43" s="78"/>
      <c r="W43" s="176"/>
      <c r="X43" s="150"/>
      <c r="Y43" s="150"/>
      <c r="Z43" s="177"/>
      <c r="AA43" s="6"/>
      <c r="AB43" s="6"/>
    </row>
    <row r="44" spans="1:28" ht="18.75" customHeight="1">
      <c r="A44" s="169"/>
      <c r="B44" s="172"/>
      <c r="C44" s="123">
        <v>11</v>
      </c>
      <c r="D44" s="150" t="s">
        <v>1131</v>
      </c>
      <c r="E44" s="151"/>
      <c r="F44" s="151"/>
      <c r="G44" s="151"/>
      <c r="H44" s="151"/>
      <c r="I44" s="148">
        <v>90000</v>
      </c>
      <c r="J44" s="149"/>
      <c r="K44" s="149"/>
      <c r="L44" s="84"/>
      <c r="M44" s="120">
        <v>26</v>
      </c>
      <c r="N44" s="150" t="s">
        <v>1146</v>
      </c>
      <c r="O44" s="151"/>
      <c r="P44" s="151"/>
      <c r="Q44" s="151"/>
      <c r="R44" s="151"/>
      <c r="S44" s="148">
        <v>150000</v>
      </c>
      <c r="T44" s="149"/>
      <c r="U44" s="149"/>
      <c r="V44" s="78"/>
      <c r="W44" s="176"/>
      <c r="X44" s="150"/>
      <c r="Y44" s="150"/>
      <c r="Z44" s="177"/>
      <c r="AA44" s="6"/>
      <c r="AB44" s="6"/>
    </row>
    <row r="45" spans="1:28" ht="18.75" customHeight="1">
      <c r="A45" s="169"/>
      <c r="B45" s="172"/>
      <c r="C45" s="123">
        <v>12</v>
      </c>
      <c r="D45" s="150" t="s">
        <v>1132</v>
      </c>
      <c r="E45" s="151"/>
      <c r="F45" s="151"/>
      <c r="G45" s="151"/>
      <c r="H45" s="151"/>
      <c r="I45" s="148">
        <v>190000</v>
      </c>
      <c r="J45" s="149"/>
      <c r="K45" s="149"/>
      <c r="L45" s="84"/>
      <c r="M45" s="120">
        <v>27</v>
      </c>
      <c r="N45" s="150" t="s">
        <v>1147</v>
      </c>
      <c r="O45" s="151"/>
      <c r="P45" s="151"/>
      <c r="Q45" s="151"/>
      <c r="R45" s="151"/>
      <c r="S45" s="148">
        <v>70000</v>
      </c>
      <c r="T45" s="149"/>
      <c r="U45" s="149"/>
      <c r="V45" s="78"/>
      <c r="W45" s="176"/>
      <c r="X45" s="150"/>
      <c r="Y45" s="150"/>
      <c r="Z45" s="177"/>
      <c r="AA45" s="6"/>
      <c r="AB45" s="6"/>
    </row>
    <row r="46" spans="1:28" ht="18.75" customHeight="1">
      <c r="A46" s="169"/>
      <c r="B46" s="172"/>
      <c r="C46" s="123">
        <v>13</v>
      </c>
      <c r="D46" s="150" t="s">
        <v>1133</v>
      </c>
      <c r="E46" s="151"/>
      <c r="F46" s="151"/>
      <c r="G46" s="151"/>
      <c r="H46" s="151"/>
      <c r="I46" s="148">
        <v>255000</v>
      </c>
      <c r="J46" s="149"/>
      <c r="K46" s="149"/>
      <c r="L46" s="84"/>
      <c r="M46" s="120">
        <v>28</v>
      </c>
      <c r="N46" s="150" t="s">
        <v>1148</v>
      </c>
      <c r="O46" s="151"/>
      <c r="P46" s="151"/>
      <c r="Q46" s="151"/>
      <c r="R46" s="151"/>
      <c r="S46" s="148">
        <v>15000</v>
      </c>
      <c r="T46" s="149"/>
      <c r="U46" s="149"/>
      <c r="V46" s="78"/>
      <c r="W46" s="176"/>
      <c r="X46" s="150"/>
      <c r="Y46" s="150"/>
      <c r="Z46" s="177"/>
      <c r="AA46" s="6"/>
      <c r="AB46" s="6"/>
    </row>
    <row r="47" spans="1:28" ht="18.75" customHeight="1">
      <c r="A47" s="169"/>
      <c r="B47" s="172"/>
      <c r="C47" s="123">
        <v>14</v>
      </c>
      <c r="D47" s="150" t="s">
        <v>1134</v>
      </c>
      <c r="E47" s="151"/>
      <c r="F47" s="151"/>
      <c r="G47" s="151"/>
      <c r="H47" s="151"/>
      <c r="I47" s="148">
        <v>150000</v>
      </c>
      <c r="J47" s="149"/>
      <c r="K47" s="149"/>
      <c r="L47" s="84"/>
      <c r="M47" s="120">
        <v>29</v>
      </c>
      <c r="N47" s="150" t="s">
        <v>1150</v>
      </c>
      <c r="O47" s="151"/>
      <c r="P47" s="151"/>
      <c r="Q47" s="151"/>
      <c r="R47" s="151"/>
      <c r="S47" s="148">
        <v>31564</v>
      </c>
      <c r="T47" s="149"/>
      <c r="U47" s="149"/>
      <c r="V47" s="78"/>
      <c r="W47" s="176"/>
      <c r="X47" s="150"/>
      <c r="Y47" s="150"/>
      <c r="Z47" s="177"/>
      <c r="AA47" s="6"/>
      <c r="AB47" s="6"/>
    </row>
    <row r="48" spans="1:28" ht="18.75" customHeight="1">
      <c r="A48" s="169"/>
      <c r="B48" s="172"/>
      <c r="C48" s="124">
        <v>15</v>
      </c>
      <c r="D48" s="154" t="s">
        <v>1135</v>
      </c>
      <c r="E48" s="155"/>
      <c r="F48" s="155"/>
      <c r="G48" s="155"/>
      <c r="H48" s="155"/>
      <c r="I48" s="152">
        <v>225000</v>
      </c>
      <c r="J48" s="153"/>
      <c r="K48" s="153"/>
      <c r="L48" s="85"/>
      <c r="M48" s="121">
        <v>30</v>
      </c>
      <c r="N48" s="154" t="s">
        <v>1149</v>
      </c>
      <c r="O48" s="155"/>
      <c r="P48" s="155"/>
      <c r="Q48" s="155"/>
      <c r="R48" s="155"/>
      <c r="S48" s="152">
        <v>105000</v>
      </c>
      <c r="T48" s="153"/>
      <c r="U48" s="153"/>
      <c r="V48" s="90"/>
      <c r="W48" s="176"/>
      <c r="X48" s="150"/>
      <c r="Y48" s="150"/>
      <c r="Z48" s="177"/>
      <c r="AA48" s="6"/>
      <c r="AB48" s="6"/>
    </row>
    <row r="49" spans="1:28" s="77" customFormat="1" ht="19.5" customHeight="1">
      <c r="A49" s="170"/>
      <c r="B49" s="182"/>
      <c r="C49" s="162" t="s">
        <v>1499</v>
      </c>
      <c r="D49" s="163"/>
      <c r="E49" s="163"/>
      <c r="F49" s="163"/>
      <c r="G49" s="163"/>
      <c r="H49" s="163"/>
      <c r="I49" s="163"/>
      <c r="J49" s="163"/>
      <c r="K49" s="163"/>
      <c r="L49" s="164"/>
      <c r="M49" s="165">
        <f t="shared" ref="M49" si="4">SUM(I34:K48,S34:U48)</f>
        <v>3971904</v>
      </c>
      <c r="N49" s="166"/>
      <c r="O49" s="166"/>
      <c r="P49" s="166"/>
      <c r="Q49" s="166"/>
      <c r="R49" s="166"/>
      <c r="S49" s="166"/>
      <c r="T49" s="166"/>
      <c r="U49" s="166"/>
      <c r="V49" s="167"/>
      <c r="W49" s="178"/>
      <c r="X49" s="179"/>
      <c r="Y49" s="179"/>
      <c r="Z49" s="180"/>
    </row>
    <row r="50" spans="1:28" ht="18.75">
      <c r="A50" s="168">
        <f>HYPERLINK("#交付一覧!A34",25)</f>
        <v>25</v>
      </c>
      <c r="B50" s="171" t="s">
        <v>23</v>
      </c>
      <c r="C50" s="122">
        <v>1</v>
      </c>
      <c r="D50" s="156" t="s">
        <v>1152</v>
      </c>
      <c r="E50" s="157"/>
      <c r="F50" s="157"/>
      <c r="G50" s="157"/>
      <c r="H50" s="157"/>
      <c r="I50" s="158">
        <v>20000</v>
      </c>
      <c r="J50" s="159"/>
      <c r="K50" s="159"/>
      <c r="L50" s="83"/>
      <c r="M50" s="119">
        <v>39</v>
      </c>
      <c r="N50" s="156" t="s">
        <v>1189</v>
      </c>
      <c r="O50" s="157"/>
      <c r="P50" s="157"/>
      <c r="Q50" s="157"/>
      <c r="R50" s="157"/>
      <c r="S50" s="158">
        <v>28000</v>
      </c>
      <c r="T50" s="159"/>
      <c r="U50" s="159"/>
      <c r="V50" s="76"/>
      <c r="W50" s="174" t="s">
        <v>1227</v>
      </c>
      <c r="X50" s="156"/>
      <c r="Y50" s="156"/>
      <c r="Z50" s="175"/>
      <c r="AA50" s="6"/>
      <c r="AB50" s="6"/>
    </row>
    <row r="51" spans="1:28" ht="18.75">
      <c r="A51" s="169"/>
      <c r="B51" s="172"/>
      <c r="C51" s="123">
        <v>2</v>
      </c>
      <c r="D51" s="150" t="s">
        <v>1153</v>
      </c>
      <c r="E51" s="151"/>
      <c r="F51" s="151"/>
      <c r="G51" s="151"/>
      <c r="H51" s="151"/>
      <c r="I51" s="148">
        <v>120000</v>
      </c>
      <c r="J51" s="149"/>
      <c r="K51" s="149"/>
      <c r="L51" s="84"/>
      <c r="M51" s="120">
        <v>40</v>
      </c>
      <c r="N51" s="150" t="s">
        <v>1190</v>
      </c>
      <c r="O51" s="151"/>
      <c r="P51" s="151"/>
      <c r="Q51" s="151"/>
      <c r="R51" s="151"/>
      <c r="S51" s="148">
        <v>104000</v>
      </c>
      <c r="T51" s="149"/>
      <c r="U51" s="149"/>
      <c r="V51" s="78"/>
      <c r="W51" s="176"/>
      <c r="X51" s="150"/>
      <c r="Y51" s="150"/>
      <c r="Z51" s="177"/>
      <c r="AA51" s="6"/>
      <c r="AB51" s="6"/>
    </row>
    <row r="52" spans="1:28" ht="27" customHeight="1">
      <c r="A52" s="169"/>
      <c r="B52" s="172"/>
      <c r="C52" s="123">
        <v>3</v>
      </c>
      <c r="D52" s="150" t="s">
        <v>1154</v>
      </c>
      <c r="E52" s="151"/>
      <c r="F52" s="151"/>
      <c r="G52" s="151"/>
      <c r="H52" s="151"/>
      <c r="I52" s="148">
        <v>724000</v>
      </c>
      <c r="J52" s="149"/>
      <c r="K52" s="149"/>
      <c r="L52" s="84"/>
      <c r="M52" s="120">
        <v>41</v>
      </c>
      <c r="N52" s="150" t="s">
        <v>1191</v>
      </c>
      <c r="O52" s="151"/>
      <c r="P52" s="151"/>
      <c r="Q52" s="151"/>
      <c r="R52" s="151"/>
      <c r="S52" s="148">
        <v>48000</v>
      </c>
      <c r="T52" s="149"/>
      <c r="U52" s="149"/>
      <c r="V52" s="78"/>
      <c r="W52" s="176"/>
      <c r="X52" s="150"/>
      <c r="Y52" s="150"/>
      <c r="Z52" s="177"/>
      <c r="AA52" s="6"/>
      <c r="AB52" s="6"/>
    </row>
    <row r="53" spans="1:28" ht="18.75">
      <c r="A53" s="169"/>
      <c r="B53" s="172"/>
      <c r="C53" s="123">
        <v>4</v>
      </c>
      <c r="D53" s="150" t="s">
        <v>1155</v>
      </c>
      <c r="E53" s="151"/>
      <c r="F53" s="151"/>
      <c r="G53" s="151"/>
      <c r="H53" s="151"/>
      <c r="I53" s="148">
        <v>80000</v>
      </c>
      <c r="J53" s="149"/>
      <c r="K53" s="149"/>
      <c r="L53" s="84"/>
      <c r="M53" s="120">
        <v>42</v>
      </c>
      <c r="N53" s="150" t="s">
        <v>1192</v>
      </c>
      <c r="O53" s="151"/>
      <c r="P53" s="151"/>
      <c r="Q53" s="151"/>
      <c r="R53" s="151"/>
      <c r="S53" s="148">
        <v>170000</v>
      </c>
      <c r="T53" s="149"/>
      <c r="U53" s="149"/>
      <c r="V53" s="78"/>
      <c r="W53" s="176"/>
      <c r="X53" s="150"/>
      <c r="Y53" s="150"/>
      <c r="Z53" s="177"/>
      <c r="AA53" s="6"/>
      <c r="AB53" s="6"/>
    </row>
    <row r="54" spans="1:28" ht="18.75">
      <c r="A54" s="169"/>
      <c r="B54" s="172"/>
      <c r="C54" s="123">
        <v>5</v>
      </c>
      <c r="D54" s="150" t="s">
        <v>1156</v>
      </c>
      <c r="E54" s="151"/>
      <c r="F54" s="151"/>
      <c r="G54" s="151"/>
      <c r="H54" s="151"/>
      <c r="I54" s="148">
        <v>1866772</v>
      </c>
      <c r="J54" s="149"/>
      <c r="K54" s="149"/>
      <c r="L54" s="84"/>
      <c r="M54" s="120">
        <v>43</v>
      </c>
      <c r="N54" s="150" t="s">
        <v>1193</v>
      </c>
      <c r="O54" s="151"/>
      <c r="P54" s="151"/>
      <c r="Q54" s="151"/>
      <c r="R54" s="151"/>
      <c r="S54" s="148">
        <v>14000</v>
      </c>
      <c r="T54" s="149"/>
      <c r="U54" s="149"/>
      <c r="V54" s="78"/>
      <c r="W54" s="176"/>
      <c r="X54" s="150"/>
      <c r="Y54" s="150"/>
      <c r="Z54" s="177"/>
      <c r="AA54" s="6"/>
      <c r="AB54" s="6"/>
    </row>
    <row r="55" spans="1:28" ht="18.75">
      <c r="A55" s="169"/>
      <c r="B55" s="172"/>
      <c r="C55" s="123">
        <v>6</v>
      </c>
      <c r="D55" s="150" t="s">
        <v>1157</v>
      </c>
      <c r="E55" s="151"/>
      <c r="F55" s="151"/>
      <c r="G55" s="151"/>
      <c r="H55" s="151"/>
      <c r="I55" s="148">
        <v>390000</v>
      </c>
      <c r="J55" s="149"/>
      <c r="K55" s="149"/>
      <c r="L55" s="84"/>
      <c r="M55" s="120">
        <v>44</v>
      </c>
      <c r="N55" s="150" t="s">
        <v>1194</v>
      </c>
      <c r="O55" s="151"/>
      <c r="P55" s="151"/>
      <c r="Q55" s="151"/>
      <c r="R55" s="151"/>
      <c r="S55" s="148">
        <v>80000</v>
      </c>
      <c r="T55" s="149"/>
      <c r="U55" s="149"/>
      <c r="V55" s="78"/>
      <c r="W55" s="176"/>
      <c r="X55" s="150"/>
      <c r="Y55" s="150"/>
      <c r="Z55" s="177"/>
      <c r="AA55" s="6"/>
      <c r="AB55" s="6"/>
    </row>
    <row r="56" spans="1:28" ht="27" customHeight="1">
      <c r="A56" s="169"/>
      <c r="B56" s="172"/>
      <c r="C56" s="123">
        <v>7</v>
      </c>
      <c r="D56" s="150" t="s">
        <v>1158</v>
      </c>
      <c r="E56" s="151"/>
      <c r="F56" s="151"/>
      <c r="G56" s="151"/>
      <c r="H56" s="151"/>
      <c r="I56" s="148">
        <v>860000</v>
      </c>
      <c r="J56" s="149"/>
      <c r="K56" s="149"/>
      <c r="L56" s="84"/>
      <c r="M56" s="120">
        <v>45</v>
      </c>
      <c r="N56" s="150" t="s">
        <v>1195</v>
      </c>
      <c r="O56" s="151"/>
      <c r="P56" s="151"/>
      <c r="Q56" s="151"/>
      <c r="R56" s="151"/>
      <c r="S56" s="148">
        <v>38000</v>
      </c>
      <c r="T56" s="149"/>
      <c r="U56" s="149"/>
      <c r="V56" s="78"/>
      <c r="W56" s="176"/>
      <c r="X56" s="150"/>
      <c r="Y56" s="150"/>
      <c r="Z56" s="177"/>
      <c r="AA56" s="6"/>
      <c r="AB56" s="6"/>
    </row>
    <row r="57" spans="1:28" ht="18.75">
      <c r="A57" s="169"/>
      <c r="B57" s="172"/>
      <c r="C57" s="123">
        <v>8</v>
      </c>
      <c r="D57" s="150" t="s">
        <v>1159</v>
      </c>
      <c r="E57" s="151"/>
      <c r="F57" s="151"/>
      <c r="G57" s="151"/>
      <c r="H57" s="151"/>
      <c r="I57" s="148">
        <v>1816000</v>
      </c>
      <c r="J57" s="149"/>
      <c r="K57" s="149"/>
      <c r="L57" s="84"/>
      <c r="M57" s="120">
        <v>46</v>
      </c>
      <c r="N57" s="150" t="s">
        <v>1196</v>
      </c>
      <c r="O57" s="151"/>
      <c r="P57" s="151"/>
      <c r="Q57" s="151"/>
      <c r="R57" s="151"/>
      <c r="S57" s="148">
        <v>676000</v>
      </c>
      <c r="T57" s="149"/>
      <c r="U57" s="149"/>
      <c r="V57" s="78"/>
      <c r="W57" s="176"/>
      <c r="X57" s="150"/>
      <c r="Y57" s="150"/>
      <c r="Z57" s="177"/>
      <c r="AA57" s="6"/>
      <c r="AB57" s="6"/>
    </row>
    <row r="58" spans="1:28" ht="18.75">
      <c r="A58" s="169"/>
      <c r="B58" s="172"/>
      <c r="C58" s="123">
        <v>9</v>
      </c>
      <c r="D58" s="150" t="s">
        <v>1160</v>
      </c>
      <c r="E58" s="151"/>
      <c r="F58" s="151"/>
      <c r="G58" s="151"/>
      <c r="H58" s="151"/>
      <c r="I58" s="148">
        <v>650000</v>
      </c>
      <c r="J58" s="149"/>
      <c r="K58" s="149"/>
      <c r="L58" s="84"/>
      <c r="M58" s="120">
        <v>47</v>
      </c>
      <c r="N58" s="150" t="s">
        <v>1197</v>
      </c>
      <c r="O58" s="151"/>
      <c r="P58" s="151"/>
      <c r="Q58" s="151"/>
      <c r="R58" s="151"/>
      <c r="S58" s="148">
        <v>8000</v>
      </c>
      <c r="T58" s="149"/>
      <c r="U58" s="149"/>
      <c r="V58" s="78"/>
      <c r="W58" s="176"/>
      <c r="X58" s="150"/>
      <c r="Y58" s="150"/>
      <c r="Z58" s="177"/>
      <c r="AA58" s="6"/>
      <c r="AB58" s="6"/>
    </row>
    <row r="59" spans="1:28" ht="18.75">
      <c r="A59" s="169"/>
      <c r="B59" s="172"/>
      <c r="C59" s="123">
        <v>10</v>
      </c>
      <c r="D59" s="150" t="s">
        <v>1161</v>
      </c>
      <c r="E59" s="151"/>
      <c r="F59" s="151"/>
      <c r="G59" s="151"/>
      <c r="H59" s="151"/>
      <c r="I59" s="148">
        <v>636000</v>
      </c>
      <c r="J59" s="149"/>
      <c r="K59" s="149"/>
      <c r="L59" s="84"/>
      <c r="M59" s="120">
        <v>48</v>
      </c>
      <c r="N59" s="150" t="s">
        <v>1198</v>
      </c>
      <c r="O59" s="151"/>
      <c r="P59" s="151"/>
      <c r="Q59" s="151"/>
      <c r="R59" s="151"/>
      <c r="S59" s="148">
        <v>492000</v>
      </c>
      <c r="T59" s="149"/>
      <c r="U59" s="149"/>
      <c r="V59" s="78"/>
      <c r="W59" s="176"/>
      <c r="X59" s="150"/>
      <c r="Y59" s="150"/>
      <c r="Z59" s="177"/>
      <c r="AA59" s="6"/>
      <c r="AB59" s="6"/>
    </row>
    <row r="60" spans="1:28" ht="18.75">
      <c r="A60" s="169"/>
      <c r="B60" s="172"/>
      <c r="C60" s="123">
        <v>11</v>
      </c>
      <c r="D60" s="150" t="s">
        <v>1162</v>
      </c>
      <c r="E60" s="151"/>
      <c r="F60" s="151"/>
      <c r="G60" s="151"/>
      <c r="H60" s="151"/>
      <c r="I60" s="148">
        <v>32000</v>
      </c>
      <c r="J60" s="149"/>
      <c r="K60" s="149"/>
      <c r="L60" s="84"/>
      <c r="M60" s="120">
        <v>49</v>
      </c>
      <c r="N60" s="150" t="s">
        <v>1199</v>
      </c>
      <c r="O60" s="151"/>
      <c r="P60" s="151"/>
      <c r="Q60" s="151"/>
      <c r="R60" s="151"/>
      <c r="S60" s="148">
        <v>138000</v>
      </c>
      <c r="T60" s="149"/>
      <c r="U60" s="149"/>
      <c r="V60" s="78"/>
      <c r="W60" s="176"/>
      <c r="X60" s="150"/>
      <c r="Y60" s="150"/>
      <c r="Z60" s="177"/>
      <c r="AA60" s="6"/>
      <c r="AB60" s="6"/>
    </row>
    <row r="61" spans="1:28" ht="18.75">
      <c r="A61" s="169"/>
      <c r="B61" s="172"/>
      <c r="C61" s="123">
        <v>12</v>
      </c>
      <c r="D61" s="150" t="s">
        <v>1163</v>
      </c>
      <c r="E61" s="151"/>
      <c r="F61" s="151"/>
      <c r="G61" s="151"/>
      <c r="H61" s="151"/>
      <c r="I61" s="148">
        <v>26000</v>
      </c>
      <c r="J61" s="149"/>
      <c r="K61" s="149"/>
      <c r="L61" s="84"/>
      <c r="M61" s="120">
        <v>50</v>
      </c>
      <c r="N61" s="150" t="s">
        <v>1200</v>
      </c>
      <c r="O61" s="151"/>
      <c r="P61" s="151"/>
      <c r="Q61" s="151"/>
      <c r="R61" s="151"/>
      <c r="S61" s="148">
        <v>90000</v>
      </c>
      <c r="T61" s="149"/>
      <c r="U61" s="149"/>
      <c r="V61" s="78"/>
      <c r="W61" s="176"/>
      <c r="X61" s="150"/>
      <c r="Y61" s="150"/>
      <c r="Z61" s="177"/>
      <c r="AA61" s="6"/>
      <c r="AB61" s="6"/>
    </row>
    <row r="62" spans="1:28" ht="18.75">
      <c r="A62" s="169"/>
      <c r="B62" s="172"/>
      <c r="C62" s="123">
        <v>13</v>
      </c>
      <c r="D62" s="150" t="s">
        <v>1164</v>
      </c>
      <c r="E62" s="151"/>
      <c r="F62" s="151"/>
      <c r="G62" s="151"/>
      <c r="H62" s="151"/>
      <c r="I62" s="148">
        <v>22000</v>
      </c>
      <c r="J62" s="149"/>
      <c r="K62" s="149"/>
      <c r="L62" s="84"/>
      <c r="M62" s="120">
        <v>51</v>
      </c>
      <c r="N62" s="150" t="s">
        <v>1201</v>
      </c>
      <c r="O62" s="151"/>
      <c r="P62" s="151"/>
      <c r="Q62" s="151"/>
      <c r="R62" s="151"/>
      <c r="S62" s="148">
        <v>32000</v>
      </c>
      <c r="T62" s="149"/>
      <c r="U62" s="149"/>
      <c r="V62" s="78"/>
      <c r="W62" s="176"/>
      <c r="X62" s="150"/>
      <c r="Y62" s="150"/>
      <c r="Z62" s="177"/>
      <c r="AA62" s="6"/>
      <c r="AB62" s="6"/>
    </row>
    <row r="63" spans="1:28" ht="18.75">
      <c r="A63" s="169"/>
      <c r="B63" s="172"/>
      <c r="C63" s="123">
        <v>14</v>
      </c>
      <c r="D63" s="150" t="s">
        <v>1188</v>
      </c>
      <c r="E63" s="150"/>
      <c r="F63" s="150"/>
      <c r="G63" s="150"/>
      <c r="H63" s="150"/>
      <c r="I63" s="148">
        <v>10000</v>
      </c>
      <c r="J63" s="149"/>
      <c r="K63" s="149"/>
      <c r="L63" s="84"/>
      <c r="M63" s="120">
        <v>52</v>
      </c>
      <c r="N63" s="150" t="s">
        <v>1202</v>
      </c>
      <c r="O63" s="151"/>
      <c r="P63" s="151"/>
      <c r="Q63" s="151"/>
      <c r="R63" s="151"/>
      <c r="S63" s="148">
        <v>48000</v>
      </c>
      <c r="T63" s="149"/>
      <c r="U63" s="149"/>
      <c r="V63" s="78"/>
      <c r="W63" s="176"/>
      <c r="X63" s="150"/>
      <c r="Y63" s="150"/>
      <c r="Z63" s="177"/>
      <c r="AA63" s="6"/>
      <c r="AB63" s="6"/>
    </row>
    <row r="64" spans="1:28" ht="18.75" customHeight="1">
      <c r="A64" s="169"/>
      <c r="B64" s="172"/>
      <c r="C64" s="123">
        <v>15</v>
      </c>
      <c r="D64" s="150" t="s">
        <v>1165</v>
      </c>
      <c r="E64" s="151"/>
      <c r="F64" s="151"/>
      <c r="G64" s="151"/>
      <c r="H64" s="151"/>
      <c r="I64" s="148">
        <v>20000</v>
      </c>
      <c r="J64" s="149"/>
      <c r="K64" s="149"/>
      <c r="L64" s="84"/>
      <c r="M64" s="120">
        <v>53</v>
      </c>
      <c r="N64" s="150" t="s">
        <v>1203</v>
      </c>
      <c r="O64" s="151"/>
      <c r="P64" s="151"/>
      <c r="Q64" s="151"/>
      <c r="R64" s="151"/>
      <c r="S64" s="148">
        <v>114000</v>
      </c>
      <c r="T64" s="149"/>
      <c r="U64" s="149"/>
      <c r="V64" s="78"/>
      <c r="W64" s="176"/>
      <c r="X64" s="150"/>
      <c r="Y64" s="150"/>
      <c r="Z64" s="177"/>
      <c r="AA64" s="6"/>
      <c r="AB64" s="6"/>
    </row>
    <row r="65" spans="1:28" ht="18.75" customHeight="1">
      <c r="A65" s="169"/>
      <c r="B65" s="172"/>
      <c r="C65" s="123">
        <v>16</v>
      </c>
      <c r="D65" s="150" t="s">
        <v>1166</v>
      </c>
      <c r="E65" s="150"/>
      <c r="F65" s="150"/>
      <c r="G65" s="150"/>
      <c r="H65" s="150"/>
      <c r="I65" s="148">
        <v>26000</v>
      </c>
      <c r="J65" s="149"/>
      <c r="K65" s="149"/>
      <c r="L65" s="84"/>
      <c r="M65" s="120">
        <v>54</v>
      </c>
      <c r="N65" s="150" t="s">
        <v>1204</v>
      </c>
      <c r="O65" s="151"/>
      <c r="P65" s="151"/>
      <c r="Q65" s="151"/>
      <c r="R65" s="151"/>
      <c r="S65" s="148">
        <v>52000</v>
      </c>
      <c r="T65" s="149"/>
      <c r="U65" s="149"/>
      <c r="V65" s="78"/>
      <c r="W65" s="176"/>
      <c r="X65" s="150"/>
      <c r="Y65" s="150"/>
      <c r="Z65" s="177"/>
      <c r="AA65" s="6"/>
      <c r="AB65" s="6"/>
    </row>
    <row r="66" spans="1:28" ht="18.75" customHeight="1">
      <c r="A66" s="169"/>
      <c r="B66" s="172"/>
      <c r="C66" s="123">
        <v>17</v>
      </c>
      <c r="D66" s="150" t="s">
        <v>1167</v>
      </c>
      <c r="E66" s="150"/>
      <c r="F66" s="150"/>
      <c r="G66" s="150"/>
      <c r="H66" s="150"/>
      <c r="I66" s="148">
        <v>28000</v>
      </c>
      <c r="J66" s="149"/>
      <c r="K66" s="149"/>
      <c r="L66" s="84"/>
      <c r="M66" s="120">
        <v>55</v>
      </c>
      <c r="N66" s="150" t="s">
        <v>1205</v>
      </c>
      <c r="O66" s="151"/>
      <c r="P66" s="151"/>
      <c r="Q66" s="151"/>
      <c r="R66" s="151"/>
      <c r="S66" s="148">
        <v>82000</v>
      </c>
      <c r="T66" s="149"/>
      <c r="U66" s="149"/>
      <c r="V66" s="78"/>
      <c r="W66" s="176"/>
      <c r="X66" s="150"/>
      <c r="Y66" s="150"/>
      <c r="Z66" s="177"/>
      <c r="AA66" s="6"/>
      <c r="AB66" s="6"/>
    </row>
    <row r="67" spans="1:28" ht="18.75" customHeight="1">
      <c r="A67" s="169"/>
      <c r="B67" s="172"/>
      <c r="C67" s="123">
        <v>18</v>
      </c>
      <c r="D67" s="150" t="s">
        <v>1168</v>
      </c>
      <c r="E67" s="150"/>
      <c r="F67" s="150"/>
      <c r="G67" s="150"/>
      <c r="H67" s="150"/>
      <c r="I67" s="148">
        <v>78000</v>
      </c>
      <c r="J67" s="149"/>
      <c r="K67" s="149"/>
      <c r="L67" s="84"/>
      <c r="M67" s="120">
        <v>56</v>
      </c>
      <c r="N67" s="150" t="s">
        <v>1206</v>
      </c>
      <c r="O67" s="151"/>
      <c r="P67" s="151"/>
      <c r="Q67" s="151"/>
      <c r="R67" s="151"/>
      <c r="S67" s="148">
        <v>68000</v>
      </c>
      <c r="T67" s="149"/>
      <c r="U67" s="149"/>
      <c r="V67" s="78"/>
      <c r="W67" s="176"/>
      <c r="X67" s="150"/>
      <c r="Y67" s="150"/>
      <c r="Z67" s="177"/>
      <c r="AA67" s="6"/>
      <c r="AB67" s="6"/>
    </row>
    <row r="68" spans="1:28" ht="18.75" customHeight="1">
      <c r="A68" s="169"/>
      <c r="B68" s="172"/>
      <c r="C68" s="123">
        <v>19</v>
      </c>
      <c r="D68" s="150" t="s">
        <v>1169</v>
      </c>
      <c r="E68" s="150"/>
      <c r="F68" s="150"/>
      <c r="G68" s="150"/>
      <c r="H68" s="150"/>
      <c r="I68" s="148">
        <v>40000</v>
      </c>
      <c r="J68" s="149"/>
      <c r="K68" s="149"/>
      <c r="L68" s="84"/>
      <c r="M68" s="120">
        <v>57</v>
      </c>
      <c r="N68" s="150" t="s">
        <v>1207</v>
      </c>
      <c r="O68" s="151"/>
      <c r="P68" s="151"/>
      <c r="Q68" s="151"/>
      <c r="R68" s="151"/>
      <c r="S68" s="148">
        <v>174000</v>
      </c>
      <c r="T68" s="149"/>
      <c r="U68" s="149"/>
      <c r="V68" s="78"/>
      <c r="W68" s="176"/>
      <c r="X68" s="150"/>
      <c r="Y68" s="150"/>
      <c r="Z68" s="177"/>
      <c r="AA68" s="6"/>
      <c r="AB68" s="6"/>
    </row>
    <row r="69" spans="1:28" ht="18.75" customHeight="1">
      <c r="A69" s="169"/>
      <c r="B69" s="172"/>
      <c r="C69" s="123">
        <v>20</v>
      </c>
      <c r="D69" s="150" t="s">
        <v>1170</v>
      </c>
      <c r="E69" s="150"/>
      <c r="F69" s="150"/>
      <c r="G69" s="150"/>
      <c r="H69" s="150"/>
      <c r="I69" s="148">
        <v>34000</v>
      </c>
      <c r="J69" s="149"/>
      <c r="K69" s="149"/>
      <c r="L69" s="84"/>
      <c r="M69" s="120">
        <v>58</v>
      </c>
      <c r="N69" s="150" t="s">
        <v>1208</v>
      </c>
      <c r="O69" s="151"/>
      <c r="P69" s="151"/>
      <c r="Q69" s="151"/>
      <c r="R69" s="151"/>
      <c r="S69" s="148">
        <v>20000</v>
      </c>
      <c r="T69" s="149"/>
      <c r="U69" s="149"/>
      <c r="V69" s="78"/>
      <c r="W69" s="176"/>
      <c r="X69" s="150"/>
      <c r="Y69" s="150"/>
      <c r="Z69" s="177"/>
      <c r="AA69" s="6"/>
      <c r="AB69" s="6"/>
    </row>
    <row r="70" spans="1:28" ht="27" customHeight="1">
      <c r="A70" s="169"/>
      <c r="B70" s="172"/>
      <c r="C70" s="123">
        <v>21</v>
      </c>
      <c r="D70" s="150" t="s">
        <v>1151</v>
      </c>
      <c r="E70" s="150"/>
      <c r="F70" s="150"/>
      <c r="G70" s="150"/>
      <c r="H70" s="150"/>
      <c r="I70" s="148">
        <v>50000</v>
      </c>
      <c r="J70" s="149"/>
      <c r="K70" s="149"/>
      <c r="L70" s="84"/>
      <c r="M70" s="120">
        <v>59</v>
      </c>
      <c r="N70" s="150" t="s">
        <v>1209</v>
      </c>
      <c r="O70" s="151"/>
      <c r="P70" s="151"/>
      <c r="Q70" s="151"/>
      <c r="R70" s="151"/>
      <c r="S70" s="148">
        <v>32000</v>
      </c>
      <c r="T70" s="149"/>
      <c r="U70" s="149"/>
      <c r="V70" s="78"/>
      <c r="W70" s="176"/>
      <c r="X70" s="150"/>
      <c r="Y70" s="150"/>
      <c r="Z70" s="177"/>
      <c r="AA70" s="6"/>
      <c r="AB70" s="6"/>
    </row>
    <row r="71" spans="1:28" ht="18.75" customHeight="1">
      <c r="A71" s="169"/>
      <c r="B71" s="172"/>
      <c r="C71" s="123">
        <v>22</v>
      </c>
      <c r="D71" s="150" t="s">
        <v>1171</v>
      </c>
      <c r="E71" s="150"/>
      <c r="F71" s="150"/>
      <c r="G71" s="150"/>
      <c r="H71" s="150"/>
      <c r="I71" s="148">
        <v>28000</v>
      </c>
      <c r="J71" s="149"/>
      <c r="K71" s="149"/>
      <c r="L71" s="84"/>
      <c r="M71" s="120">
        <v>60</v>
      </c>
      <c r="N71" s="150" t="s">
        <v>1210</v>
      </c>
      <c r="O71" s="151"/>
      <c r="P71" s="151"/>
      <c r="Q71" s="151"/>
      <c r="R71" s="151"/>
      <c r="S71" s="148">
        <v>138000</v>
      </c>
      <c r="T71" s="149"/>
      <c r="U71" s="149"/>
      <c r="V71" s="78"/>
      <c r="W71" s="176"/>
      <c r="X71" s="150"/>
      <c r="Y71" s="150"/>
      <c r="Z71" s="177"/>
      <c r="AA71" s="6"/>
      <c r="AB71" s="6"/>
    </row>
    <row r="72" spans="1:28" ht="18.75" customHeight="1">
      <c r="A72" s="169"/>
      <c r="B72" s="172"/>
      <c r="C72" s="123">
        <v>23</v>
      </c>
      <c r="D72" s="150" t="s">
        <v>1172</v>
      </c>
      <c r="E72" s="150"/>
      <c r="F72" s="150"/>
      <c r="G72" s="150"/>
      <c r="H72" s="150"/>
      <c r="I72" s="148">
        <v>56000</v>
      </c>
      <c r="J72" s="149"/>
      <c r="K72" s="149"/>
      <c r="L72" s="84"/>
      <c r="M72" s="120">
        <v>61</v>
      </c>
      <c r="N72" s="150" t="s">
        <v>1211</v>
      </c>
      <c r="O72" s="151"/>
      <c r="P72" s="151"/>
      <c r="Q72" s="151"/>
      <c r="R72" s="151"/>
      <c r="S72" s="148">
        <v>16000</v>
      </c>
      <c r="T72" s="149"/>
      <c r="U72" s="149"/>
      <c r="V72" s="78"/>
      <c r="W72" s="176"/>
      <c r="X72" s="150"/>
      <c r="Y72" s="150"/>
      <c r="Z72" s="177"/>
      <c r="AA72" s="6"/>
      <c r="AB72" s="6"/>
    </row>
    <row r="73" spans="1:28" ht="18.75" customHeight="1">
      <c r="A73" s="169"/>
      <c r="B73" s="172"/>
      <c r="C73" s="123">
        <v>24</v>
      </c>
      <c r="D73" s="150" t="s">
        <v>1173</v>
      </c>
      <c r="E73" s="150"/>
      <c r="F73" s="150"/>
      <c r="G73" s="150"/>
      <c r="H73" s="150"/>
      <c r="I73" s="148">
        <v>26000</v>
      </c>
      <c r="J73" s="149"/>
      <c r="K73" s="149"/>
      <c r="L73" s="84"/>
      <c r="M73" s="120">
        <v>62</v>
      </c>
      <c r="N73" s="150" t="s">
        <v>1212</v>
      </c>
      <c r="O73" s="151"/>
      <c r="P73" s="151"/>
      <c r="Q73" s="151"/>
      <c r="R73" s="151"/>
      <c r="S73" s="148">
        <v>58000</v>
      </c>
      <c r="T73" s="149"/>
      <c r="U73" s="149"/>
      <c r="V73" s="78"/>
      <c r="W73" s="176"/>
      <c r="X73" s="150"/>
      <c r="Y73" s="150"/>
      <c r="Z73" s="177"/>
      <c r="AA73" s="6"/>
      <c r="AB73" s="6"/>
    </row>
    <row r="74" spans="1:28" ht="18.75" customHeight="1">
      <c r="A74" s="169"/>
      <c r="B74" s="172"/>
      <c r="C74" s="123">
        <v>25</v>
      </c>
      <c r="D74" s="150" t="s">
        <v>1174</v>
      </c>
      <c r="E74" s="150"/>
      <c r="F74" s="150"/>
      <c r="G74" s="150"/>
      <c r="H74" s="150"/>
      <c r="I74" s="148">
        <v>26000</v>
      </c>
      <c r="J74" s="149"/>
      <c r="K74" s="149"/>
      <c r="L74" s="84"/>
      <c r="M74" s="120">
        <v>63</v>
      </c>
      <c r="N74" s="150" t="s">
        <v>1213</v>
      </c>
      <c r="O74" s="151"/>
      <c r="P74" s="151"/>
      <c r="Q74" s="151"/>
      <c r="R74" s="151"/>
      <c r="S74" s="148">
        <v>42000</v>
      </c>
      <c r="T74" s="149"/>
      <c r="U74" s="149"/>
      <c r="V74" s="78"/>
      <c r="W74" s="176"/>
      <c r="X74" s="150"/>
      <c r="Y74" s="150"/>
      <c r="Z74" s="177"/>
      <c r="AA74" s="6"/>
      <c r="AB74" s="6"/>
    </row>
    <row r="75" spans="1:28" ht="18.75" customHeight="1">
      <c r="A75" s="169"/>
      <c r="B75" s="172"/>
      <c r="C75" s="123">
        <v>26</v>
      </c>
      <c r="D75" s="150" t="s">
        <v>1175</v>
      </c>
      <c r="E75" s="150"/>
      <c r="F75" s="150"/>
      <c r="G75" s="150"/>
      <c r="H75" s="150"/>
      <c r="I75" s="148">
        <v>32000</v>
      </c>
      <c r="J75" s="149"/>
      <c r="K75" s="149"/>
      <c r="L75" s="84"/>
      <c r="M75" s="120">
        <v>64</v>
      </c>
      <c r="N75" s="150" t="s">
        <v>1214</v>
      </c>
      <c r="O75" s="151"/>
      <c r="P75" s="151"/>
      <c r="Q75" s="151"/>
      <c r="R75" s="151"/>
      <c r="S75" s="148">
        <v>188000</v>
      </c>
      <c r="T75" s="149"/>
      <c r="U75" s="149"/>
      <c r="V75" s="78"/>
      <c r="W75" s="176"/>
      <c r="X75" s="150"/>
      <c r="Y75" s="150"/>
      <c r="Z75" s="177"/>
      <c r="AA75" s="6"/>
      <c r="AB75" s="6"/>
    </row>
    <row r="76" spans="1:28" ht="18.75" customHeight="1">
      <c r="A76" s="169"/>
      <c r="B76" s="172"/>
      <c r="C76" s="123">
        <v>27</v>
      </c>
      <c r="D76" s="150" t="s">
        <v>1176</v>
      </c>
      <c r="E76" s="150"/>
      <c r="F76" s="150"/>
      <c r="G76" s="150"/>
      <c r="H76" s="150"/>
      <c r="I76" s="148">
        <v>320000</v>
      </c>
      <c r="J76" s="149"/>
      <c r="K76" s="149"/>
      <c r="L76" s="84"/>
      <c r="M76" s="120">
        <v>65</v>
      </c>
      <c r="N76" s="150" t="s">
        <v>1215</v>
      </c>
      <c r="O76" s="151"/>
      <c r="P76" s="151"/>
      <c r="Q76" s="151"/>
      <c r="R76" s="151"/>
      <c r="S76" s="148">
        <v>44000</v>
      </c>
      <c r="T76" s="149"/>
      <c r="U76" s="149"/>
      <c r="V76" s="78"/>
      <c r="W76" s="176"/>
      <c r="X76" s="150"/>
      <c r="Y76" s="150"/>
      <c r="Z76" s="177"/>
      <c r="AA76" s="6"/>
      <c r="AB76" s="6"/>
    </row>
    <row r="77" spans="1:28" ht="18.75" customHeight="1">
      <c r="A77" s="169"/>
      <c r="B77" s="172"/>
      <c r="C77" s="123">
        <v>28</v>
      </c>
      <c r="D77" s="150" t="s">
        <v>1177</v>
      </c>
      <c r="E77" s="150"/>
      <c r="F77" s="150"/>
      <c r="G77" s="150"/>
      <c r="H77" s="150"/>
      <c r="I77" s="148">
        <v>2000</v>
      </c>
      <c r="J77" s="149"/>
      <c r="K77" s="149"/>
      <c r="L77" s="84"/>
      <c r="M77" s="120">
        <v>66</v>
      </c>
      <c r="N77" s="150" t="s">
        <v>1216</v>
      </c>
      <c r="O77" s="151"/>
      <c r="P77" s="151"/>
      <c r="Q77" s="151"/>
      <c r="R77" s="151"/>
      <c r="S77" s="148">
        <v>74000</v>
      </c>
      <c r="T77" s="149"/>
      <c r="U77" s="149"/>
      <c r="V77" s="78"/>
      <c r="W77" s="176"/>
      <c r="X77" s="150"/>
      <c r="Y77" s="150"/>
      <c r="Z77" s="177"/>
      <c r="AA77" s="6"/>
      <c r="AB77" s="6"/>
    </row>
    <row r="78" spans="1:28" ht="18.75" customHeight="1">
      <c r="A78" s="169"/>
      <c r="B78" s="172"/>
      <c r="C78" s="123">
        <v>29</v>
      </c>
      <c r="D78" s="150" t="s">
        <v>1178</v>
      </c>
      <c r="E78" s="150"/>
      <c r="F78" s="150"/>
      <c r="G78" s="150"/>
      <c r="H78" s="150"/>
      <c r="I78" s="148">
        <v>26000</v>
      </c>
      <c r="J78" s="149"/>
      <c r="K78" s="149"/>
      <c r="L78" s="84"/>
      <c r="M78" s="120">
        <v>67</v>
      </c>
      <c r="N78" s="150" t="s">
        <v>1217</v>
      </c>
      <c r="O78" s="151"/>
      <c r="P78" s="151"/>
      <c r="Q78" s="151"/>
      <c r="R78" s="151"/>
      <c r="S78" s="148">
        <v>120000</v>
      </c>
      <c r="T78" s="149"/>
      <c r="U78" s="149"/>
      <c r="V78" s="78"/>
      <c r="W78" s="176"/>
      <c r="X78" s="150"/>
      <c r="Y78" s="150"/>
      <c r="Z78" s="177"/>
      <c r="AA78" s="6"/>
      <c r="AB78" s="6"/>
    </row>
    <row r="79" spans="1:28" ht="18.75" customHeight="1">
      <c r="A79" s="169"/>
      <c r="B79" s="172"/>
      <c r="C79" s="123">
        <v>30</v>
      </c>
      <c r="D79" s="150" t="s">
        <v>1179</v>
      </c>
      <c r="E79" s="150"/>
      <c r="F79" s="150"/>
      <c r="G79" s="150"/>
      <c r="H79" s="150"/>
      <c r="I79" s="148">
        <v>52000</v>
      </c>
      <c r="J79" s="149"/>
      <c r="K79" s="149"/>
      <c r="L79" s="84"/>
      <c r="M79" s="120">
        <v>68</v>
      </c>
      <c r="N79" s="150" t="s">
        <v>1218</v>
      </c>
      <c r="O79" s="151"/>
      <c r="P79" s="151"/>
      <c r="Q79" s="151"/>
      <c r="R79" s="151"/>
      <c r="S79" s="148">
        <v>74000</v>
      </c>
      <c r="T79" s="149"/>
      <c r="U79" s="149"/>
      <c r="V79" s="78"/>
      <c r="W79" s="176"/>
      <c r="X79" s="150"/>
      <c r="Y79" s="150"/>
      <c r="Z79" s="177"/>
      <c r="AA79" s="6"/>
      <c r="AB79" s="6"/>
    </row>
    <row r="80" spans="1:28" ht="18.75" customHeight="1">
      <c r="A80" s="169"/>
      <c r="B80" s="172"/>
      <c r="C80" s="123">
        <v>31</v>
      </c>
      <c r="D80" s="150" t="s">
        <v>1180</v>
      </c>
      <c r="E80" s="150"/>
      <c r="F80" s="150"/>
      <c r="G80" s="150"/>
      <c r="H80" s="150"/>
      <c r="I80" s="148">
        <v>704000</v>
      </c>
      <c r="J80" s="149"/>
      <c r="K80" s="149"/>
      <c r="L80" s="84"/>
      <c r="M80" s="120">
        <v>69</v>
      </c>
      <c r="N80" s="150" t="s">
        <v>1219</v>
      </c>
      <c r="O80" s="151"/>
      <c r="P80" s="151"/>
      <c r="Q80" s="151"/>
      <c r="R80" s="151"/>
      <c r="S80" s="148">
        <v>40000</v>
      </c>
      <c r="T80" s="149"/>
      <c r="U80" s="149"/>
      <c r="V80" s="78"/>
      <c r="W80" s="176"/>
      <c r="X80" s="150"/>
      <c r="Y80" s="150"/>
      <c r="Z80" s="177"/>
      <c r="AA80" s="6"/>
      <c r="AB80" s="6"/>
    </row>
    <row r="81" spans="1:28" ht="18.75" customHeight="1">
      <c r="A81" s="169"/>
      <c r="B81" s="172"/>
      <c r="C81" s="123">
        <v>32</v>
      </c>
      <c r="D81" s="150" t="s">
        <v>1181</v>
      </c>
      <c r="E81" s="150"/>
      <c r="F81" s="150"/>
      <c r="G81" s="150"/>
      <c r="H81" s="150"/>
      <c r="I81" s="148">
        <v>90000</v>
      </c>
      <c r="J81" s="149"/>
      <c r="K81" s="149"/>
      <c r="L81" s="84"/>
      <c r="M81" s="120">
        <v>70</v>
      </c>
      <c r="N81" s="150" t="s">
        <v>1220</v>
      </c>
      <c r="O81" s="151"/>
      <c r="P81" s="151"/>
      <c r="Q81" s="151"/>
      <c r="R81" s="151"/>
      <c r="S81" s="148">
        <v>52000</v>
      </c>
      <c r="T81" s="149"/>
      <c r="U81" s="149"/>
      <c r="V81" s="78"/>
      <c r="W81" s="176"/>
      <c r="X81" s="150"/>
      <c r="Y81" s="150"/>
      <c r="Z81" s="177"/>
      <c r="AA81" s="6"/>
      <c r="AB81" s="6"/>
    </row>
    <row r="82" spans="1:28" ht="18.75" customHeight="1">
      <c r="A82" s="169"/>
      <c r="B82" s="172"/>
      <c r="C82" s="123">
        <v>33</v>
      </c>
      <c r="D82" s="150" t="s">
        <v>1182</v>
      </c>
      <c r="E82" s="150"/>
      <c r="F82" s="150"/>
      <c r="G82" s="150"/>
      <c r="H82" s="150"/>
      <c r="I82" s="148">
        <v>48000</v>
      </c>
      <c r="J82" s="149"/>
      <c r="K82" s="149"/>
      <c r="L82" s="84"/>
      <c r="M82" s="120">
        <v>71</v>
      </c>
      <c r="N82" s="150" t="s">
        <v>1221</v>
      </c>
      <c r="O82" s="151"/>
      <c r="P82" s="151"/>
      <c r="Q82" s="151"/>
      <c r="R82" s="151"/>
      <c r="S82" s="148">
        <v>22000</v>
      </c>
      <c r="T82" s="149"/>
      <c r="U82" s="149"/>
      <c r="V82" s="78"/>
      <c r="W82" s="176"/>
      <c r="X82" s="150"/>
      <c r="Y82" s="150"/>
      <c r="Z82" s="177"/>
      <c r="AA82" s="6"/>
      <c r="AB82" s="6"/>
    </row>
    <row r="83" spans="1:28" ht="18.75" customHeight="1">
      <c r="A83" s="169"/>
      <c r="B83" s="172"/>
      <c r="C83" s="123">
        <v>34</v>
      </c>
      <c r="D83" s="150" t="s">
        <v>1183</v>
      </c>
      <c r="E83" s="150"/>
      <c r="F83" s="150"/>
      <c r="G83" s="150"/>
      <c r="H83" s="150"/>
      <c r="I83" s="148">
        <v>42000</v>
      </c>
      <c r="J83" s="149"/>
      <c r="K83" s="149"/>
      <c r="L83" s="84"/>
      <c r="M83" s="120">
        <v>72</v>
      </c>
      <c r="N83" s="150" t="s">
        <v>1222</v>
      </c>
      <c r="O83" s="151"/>
      <c r="P83" s="151"/>
      <c r="Q83" s="151"/>
      <c r="R83" s="151"/>
      <c r="S83" s="148">
        <v>80000</v>
      </c>
      <c r="T83" s="149"/>
      <c r="U83" s="149"/>
      <c r="V83" s="78"/>
      <c r="W83" s="176"/>
      <c r="X83" s="150"/>
      <c r="Y83" s="150"/>
      <c r="Z83" s="177"/>
      <c r="AA83" s="6"/>
      <c r="AB83" s="6"/>
    </row>
    <row r="84" spans="1:28" ht="18.75" customHeight="1">
      <c r="A84" s="169"/>
      <c r="B84" s="172"/>
      <c r="C84" s="123">
        <v>35</v>
      </c>
      <c r="D84" s="150" t="s">
        <v>1184</v>
      </c>
      <c r="E84" s="150"/>
      <c r="F84" s="150"/>
      <c r="G84" s="150"/>
      <c r="H84" s="150"/>
      <c r="I84" s="148">
        <v>78000</v>
      </c>
      <c r="J84" s="149"/>
      <c r="K84" s="149"/>
      <c r="L84" s="84"/>
      <c r="M84" s="120">
        <v>73</v>
      </c>
      <c r="N84" s="150" t="s">
        <v>1223</v>
      </c>
      <c r="O84" s="151"/>
      <c r="P84" s="151"/>
      <c r="Q84" s="151"/>
      <c r="R84" s="151"/>
      <c r="S84" s="148">
        <v>26000</v>
      </c>
      <c r="T84" s="149"/>
      <c r="U84" s="149"/>
      <c r="V84" s="78"/>
      <c r="W84" s="176"/>
      <c r="X84" s="150"/>
      <c r="Y84" s="150"/>
      <c r="Z84" s="177"/>
      <c r="AA84" s="6"/>
      <c r="AB84" s="6"/>
    </row>
    <row r="85" spans="1:28" ht="18.75" customHeight="1">
      <c r="A85" s="169"/>
      <c r="B85" s="172"/>
      <c r="C85" s="123">
        <v>36</v>
      </c>
      <c r="D85" s="150" t="s">
        <v>1185</v>
      </c>
      <c r="E85" s="150"/>
      <c r="F85" s="150"/>
      <c r="G85" s="150"/>
      <c r="H85" s="150"/>
      <c r="I85" s="148">
        <v>12000</v>
      </c>
      <c r="J85" s="149"/>
      <c r="K85" s="149"/>
      <c r="L85" s="84"/>
      <c r="M85" s="120">
        <v>74</v>
      </c>
      <c r="N85" s="150" t="s">
        <v>1224</v>
      </c>
      <c r="O85" s="151"/>
      <c r="P85" s="151"/>
      <c r="Q85" s="151"/>
      <c r="R85" s="151"/>
      <c r="S85" s="148">
        <v>30000</v>
      </c>
      <c r="T85" s="149"/>
      <c r="U85" s="149"/>
      <c r="V85" s="78"/>
      <c r="W85" s="176"/>
      <c r="X85" s="150"/>
      <c r="Y85" s="150"/>
      <c r="Z85" s="177"/>
      <c r="AA85" s="6"/>
      <c r="AB85" s="6"/>
    </row>
    <row r="86" spans="1:28" ht="18.75" customHeight="1">
      <c r="A86" s="169"/>
      <c r="B86" s="172"/>
      <c r="C86" s="123">
        <v>37</v>
      </c>
      <c r="D86" s="150" t="s">
        <v>1186</v>
      </c>
      <c r="E86" s="150"/>
      <c r="F86" s="150"/>
      <c r="G86" s="150"/>
      <c r="H86" s="150"/>
      <c r="I86" s="148">
        <v>24000</v>
      </c>
      <c r="J86" s="149"/>
      <c r="K86" s="149"/>
      <c r="L86" s="84"/>
      <c r="M86" s="120">
        <v>75</v>
      </c>
      <c r="N86" s="150" t="s">
        <v>1225</v>
      </c>
      <c r="O86" s="151"/>
      <c r="P86" s="151"/>
      <c r="Q86" s="151"/>
      <c r="R86" s="151"/>
      <c r="S86" s="148">
        <v>18000</v>
      </c>
      <c r="T86" s="149"/>
      <c r="U86" s="149"/>
      <c r="V86" s="78"/>
      <c r="W86" s="176"/>
      <c r="X86" s="150"/>
      <c r="Y86" s="150"/>
      <c r="Z86" s="177"/>
      <c r="AA86" s="6"/>
      <c r="AB86" s="6"/>
    </row>
    <row r="87" spans="1:28" ht="18.75">
      <c r="A87" s="169"/>
      <c r="B87" s="172"/>
      <c r="C87" s="123">
        <v>38</v>
      </c>
      <c r="D87" s="150" t="s">
        <v>1187</v>
      </c>
      <c r="E87" s="150"/>
      <c r="F87" s="150"/>
      <c r="G87" s="150"/>
      <c r="H87" s="150"/>
      <c r="I87" s="148">
        <v>16000</v>
      </c>
      <c r="J87" s="149"/>
      <c r="K87" s="149"/>
      <c r="L87" s="84"/>
      <c r="M87" s="120">
        <v>76</v>
      </c>
      <c r="N87" s="150" t="s">
        <v>1226</v>
      </c>
      <c r="O87" s="151"/>
      <c r="P87" s="151"/>
      <c r="Q87" s="151"/>
      <c r="R87" s="151"/>
      <c r="S87" s="148">
        <v>50000</v>
      </c>
      <c r="T87" s="149"/>
      <c r="U87" s="149"/>
      <c r="V87" s="78"/>
      <c r="W87" s="176"/>
      <c r="X87" s="150"/>
      <c r="Y87" s="150"/>
      <c r="Z87" s="177"/>
      <c r="AA87" s="6"/>
      <c r="AB87" s="6"/>
    </row>
    <row r="88" spans="1:28" s="77" customFormat="1" ht="19.5" customHeight="1">
      <c r="A88" s="170"/>
      <c r="B88" s="182"/>
      <c r="C88" s="162" t="s">
        <v>1500</v>
      </c>
      <c r="D88" s="163"/>
      <c r="E88" s="163"/>
      <c r="F88" s="163"/>
      <c r="G88" s="163"/>
      <c r="H88" s="163"/>
      <c r="I88" s="163"/>
      <c r="J88" s="163"/>
      <c r="K88" s="163"/>
      <c r="L88" s="164"/>
      <c r="M88" s="165">
        <f t="shared" ref="M88" si="5">SUM(I50:K87,S50:U87)</f>
        <v>12690772</v>
      </c>
      <c r="N88" s="166"/>
      <c r="O88" s="166"/>
      <c r="P88" s="166"/>
      <c r="Q88" s="166"/>
      <c r="R88" s="166"/>
      <c r="S88" s="166"/>
      <c r="T88" s="166"/>
      <c r="U88" s="166"/>
      <c r="V88" s="167"/>
      <c r="W88" s="178"/>
      <c r="X88" s="179"/>
      <c r="Y88" s="179"/>
      <c r="Z88" s="180"/>
    </row>
    <row r="89" spans="1:28" ht="18.75" customHeight="1">
      <c r="A89" s="168">
        <f>HYPERLINK("#交付一覧!A36",27)</f>
        <v>27</v>
      </c>
      <c r="B89" s="171" t="s">
        <v>25</v>
      </c>
      <c r="C89" s="122">
        <v>1</v>
      </c>
      <c r="D89" s="156" t="s">
        <v>1228</v>
      </c>
      <c r="E89" s="157"/>
      <c r="F89" s="157"/>
      <c r="G89" s="157"/>
      <c r="H89" s="157"/>
      <c r="I89" s="158">
        <v>69250</v>
      </c>
      <c r="J89" s="159"/>
      <c r="K89" s="159"/>
      <c r="L89" s="83"/>
      <c r="M89" s="119">
        <v>30</v>
      </c>
      <c r="N89" s="156" t="s">
        <v>1256</v>
      </c>
      <c r="O89" s="157"/>
      <c r="P89" s="157"/>
      <c r="Q89" s="157"/>
      <c r="R89" s="157"/>
      <c r="S89" s="158">
        <v>32500</v>
      </c>
      <c r="T89" s="159"/>
      <c r="U89" s="159"/>
      <c r="V89" s="76"/>
      <c r="W89" s="174" t="s">
        <v>1227</v>
      </c>
      <c r="X89" s="156"/>
      <c r="Y89" s="156"/>
      <c r="Z89" s="175"/>
      <c r="AA89" s="6"/>
      <c r="AB89" s="6"/>
    </row>
    <row r="90" spans="1:28" ht="18.75">
      <c r="A90" s="169"/>
      <c r="B90" s="172"/>
      <c r="C90" s="123">
        <v>2</v>
      </c>
      <c r="D90" s="150" t="s">
        <v>1229</v>
      </c>
      <c r="E90" s="151"/>
      <c r="F90" s="151"/>
      <c r="G90" s="151"/>
      <c r="H90" s="151"/>
      <c r="I90" s="148">
        <v>40750</v>
      </c>
      <c r="J90" s="149"/>
      <c r="K90" s="149"/>
      <c r="L90" s="84"/>
      <c r="M90" s="120">
        <v>31</v>
      </c>
      <c r="N90" s="150" t="s">
        <v>1257</v>
      </c>
      <c r="O90" s="151"/>
      <c r="P90" s="151"/>
      <c r="Q90" s="151"/>
      <c r="R90" s="151"/>
      <c r="S90" s="148">
        <v>22750</v>
      </c>
      <c r="T90" s="149"/>
      <c r="U90" s="149"/>
      <c r="V90" s="78"/>
      <c r="W90" s="176"/>
      <c r="X90" s="150"/>
      <c r="Y90" s="150"/>
      <c r="Z90" s="177"/>
      <c r="AA90" s="6"/>
      <c r="AB90" s="6"/>
    </row>
    <row r="91" spans="1:28" ht="18.75">
      <c r="A91" s="169"/>
      <c r="B91" s="172"/>
      <c r="C91" s="123">
        <v>3</v>
      </c>
      <c r="D91" s="150" t="s">
        <v>1230</v>
      </c>
      <c r="E91" s="151"/>
      <c r="F91" s="151"/>
      <c r="G91" s="151"/>
      <c r="H91" s="151"/>
      <c r="I91" s="148">
        <v>87250</v>
      </c>
      <c r="J91" s="149"/>
      <c r="K91" s="149"/>
      <c r="L91" s="84"/>
      <c r="M91" s="120">
        <v>32</v>
      </c>
      <c r="N91" s="150" t="s">
        <v>1258</v>
      </c>
      <c r="O91" s="151"/>
      <c r="P91" s="151"/>
      <c r="Q91" s="151"/>
      <c r="R91" s="151"/>
      <c r="S91" s="148">
        <v>53500</v>
      </c>
      <c r="T91" s="149"/>
      <c r="U91" s="149"/>
      <c r="V91" s="78"/>
      <c r="W91" s="176"/>
      <c r="X91" s="150"/>
      <c r="Y91" s="150"/>
      <c r="Z91" s="177"/>
      <c r="AA91" s="6"/>
      <c r="AB91" s="6"/>
    </row>
    <row r="92" spans="1:28" ht="18.75">
      <c r="A92" s="169"/>
      <c r="B92" s="172"/>
      <c r="C92" s="123">
        <v>4</v>
      </c>
      <c r="D92" s="150" t="s">
        <v>1231</v>
      </c>
      <c r="E92" s="151"/>
      <c r="F92" s="151"/>
      <c r="G92" s="151"/>
      <c r="H92" s="151"/>
      <c r="I92" s="148">
        <v>85750</v>
      </c>
      <c r="J92" s="149"/>
      <c r="K92" s="149"/>
      <c r="L92" s="84"/>
      <c r="M92" s="120">
        <v>33</v>
      </c>
      <c r="N92" s="150" t="s">
        <v>1259</v>
      </c>
      <c r="O92" s="151"/>
      <c r="P92" s="151"/>
      <c r="Q92" s="151"/>
      <c r="R92" s="151"/>
      <c r="S92" s="148">
        <v>32500</v>
      </c>
      <c r="T92" s="149"/>
      <c r="U92" s="149"/>
      <c r="V92" s="78"/>
      <c r="W92" s="176"/>
      <c r="X92" s="150"/>
      <c r="Y92" s="150"/>
      <c r="Z92" s="177"/>
      <c r="AA92" s="6"/>
      <c r="AB92" s="6"/>
    </row>
    <row r="93" spans="1:28" ht="18.75">
      <c r="A93" s="169"/>
      <c r="B93" s="172"/>
      <c r="C93" s="123">
        <v>5</v>
      </c>
      <c r="D93" s="150" t="s">
        <v>1232</v>
      </c>
      <c r="E93" s="151"/>
      <c r="F93" s="151"/>
      <c r="G93" s="151"/>
      <c r="H93" s="151"/>
      <c r="I93" s="148">
        <v>31000</v>
      </c>
      <c r="J93" s="149"/>
      <c r="K93" s="149"/>
      <c r="L93" s="84"/>
      <c r="M93" s="120">
        <v>34</v>
      </c>
      <c r="N93" s="150" t="s">
        <v>1260</v>
      </c>
      <c r="O93" s="151"/>
      <c r="P93" s="151"/>
      <c r="Q93" s="151"/>
      <c r="R93" s="151"/>
      <c r="S93" s="148">
        <v>30250</v>
      </c>
      <c r="T93" s="149"/>
      <c r="U93" s="149"/>
      <c r="V93" s="78"/>
      <c r="W93" s="176"/>
      <c r="X93" s="150"/>
      <c r="Y93" s="150"/>
      <c r="Z93" s="177"/>
      <c r="AA93" s="6"/>
      <c r="AB93" s="6"/>
    </row>
    <row r="94" spans="1:28" ht="18.75">
      <c r="A94" s="169"/>
      <c r="B94" s="172"/>
      <c r="C94" s="123">
        <v>6</v>
      </c>
      <c r="D94" s="150" t="s">
        <v>1233</v>
      </c>
      <c r="E94" s="151"/>
      <c r="F94" s="151"/>
      <c r="G94" s="151"/>
      <c r="H94" s="151"/>
      <c r="I94" s="148">
        <v>22750</v>
      </c>
      <c r="J94" s="149"/>
      <c r="K94" s="149"/>
      <c r="L94" s="84"/>
      <c r="M94" s="120">
        <v>35</v>
      </c>
      <c r="N94" s="150" t="s">
        <v>1261</v>
      </c>
      <c r="O94" s="151"/>
      <c r="P94" s="151"/>
      <c r="Q94" s="151"/>
      <c r="R94" s="151"/>
      <c r="S94" s="148">
        <v>23500</v>
      </c>
      <c r="T94" s="149"/>
      <c r="U94" s="149"/>
      <c r="V94" s="78"/>
      <c r="W94" s="176"/>
      <c r="X94" s="150"/>
      <c r="Y94" s="150"/>
      <c r="Z94" s="177"/>
      <c r="AA94" s="6"/>
      <c r="AB94" s="6"/>
    </row>
    <row r="95" spans="1:28" ht="18.75">
      <c r="A95" s="169"/>
      <c r="B95" s="172"/>
      <c r="C95" s="123">
        <v>7</v>
      </c>
      <c r="D95" s="150" t="s">
        <v>1234</v>
      </c>
      <c r="E95" s="151"/>
      <c r="F95" s="151"/>
      <c r="G95" s="151"/>
      <c r="H95" s="151"/>
      <c r="I95" s="148">
        <v>43750</v>
      </c>
      <c r="J95" s="149"/>
      <c r="K95" s="149"/>
      <c r="L95" s="84"/>
      <c r="M95" s="120">
        <v>36</v>
      </c>
      <c r="N95" s="150" t="s">
        <v>1262</v>
      </c>
      <c r="O95" s="151"/>
      <c r="P95" s="151"/>
      <c r="Q95" s="151"/>
      <c r="R95" s="151"/>
      <c r="S95" s="148">
        <v>24250</v>
      </c>
      <c r="T95" s="149"/>
      <c r="U95" s="149"/>
      <c r="V95" s="78"/>
      <c r="W95" s="176"/>
      <c r="X95" s="150"/>
      <c r="Y95" s="150"/>
      <c r="Z95" s="177"/>
      <c r="AA95" s="6"/>
      <c r="AB95" s="6"/>
    </row>
    <row r="96" spans="1:28" ht="18.75">
      <c r="A96" s="169"/>
      <c r="B96" s="172"/>
      <c r="C96" s="123">
        <v>8</v>
      </c>
      <c r="D96" s="150" t="s">
        <v>1235</v>
      </c>
      <c r="E96" s="151"/>
      <c r="F96" s="151"/>
      <c r="G96" s="151"/>
      <c r="H96" s="151"/>
      <c r="I96" s="148">
        <v>106000</v>
      </c>
      <c r="J96" s="149"/>
      <c r="K96" s="149"/>
      <c r="L96" s="84"/>
      <c r="M96" s="120">
        <v>37</v>
      </c>
      <c r="N96" s="150" t="s">
        <v>1263</v>
      </c>
      <c r="O96" s="151"/>
      <c r="P96" s="151"/>
      <c r="Q96" s="151"/>
      <c r="R96" s="151"/>
      <c r="S96" s="148">
        <v>20500</v>
      </c>
      <c r="T96" s="149"/>
      <c r="U96" s="149"/>
      <c r="V96" s="78"/>
      <c r="W96" s="176"/>
      <c r="X96" s="150"/>
      <c r="Y96" s="150"/>
      <c r="Z96" s="177"/>
      <c r="AA96" s="6"/>
      <c r="AB96" s="6"/>
    </row>
    <row r="97" spans="1:28" ht="18.75">
      <c r="A97" s="169"/>
      <c r="B97" s="172"/>
      <c r="C97" s="123">
        <v>9</v>
      </c>
      <c r="D97" s="150" t="s">
        <v>1236</v>
      </c>
      <c r="E97" s="151"/>
      <c r="F97" s="151"/>
      <c r="G97" s="151"/>
      <c r="H97" s="151"/>
      <c r="I97" s="148">
        <v>61750</v>
      </c>
      <c r="J97" s="149"/>
      <c r="K97" s="149"/>
      <c r="L97" s="84"/>
      <c r="M97" s="120">
        <v>38</v>
      </c>
      <c r="N97" s="150" t="s">
        <v>1264</v>
      </c>
      <c r="O97" s="151"/>
      <c r="P97" s="151"/>
      <c r="Q97" s="151"/>
      <c r="R97" s="151"/>
      <c r="S97" s="148">
        <v>47500</v>
      </c>
      <c r="T97" s="149"/>
      <c r="U97" s="149"/>
      <c r="V97" s="78"/>
      <c r="W97" s="176"/>
      <c r="X97" s="150"/>
      <c r="Y97" s="150"/>
      <c r="Z97" s="177"/>
      <c r="AA97" s="6"/>
      <c r="AB97" s="6"/>
    </row>
    <row r="98" spans="1:28" ht="18.75">
      <c r="A98" s="169"/>
      <c r="B98" s="172"/>
      <c r="C98" s="123">
        <v>10</v>
      </c>
      <c r="D98" s="150" t="s">
        <v>1237</v>
      </c>
      <c r="E98" s="151"/>
      <c r="F98" s="151"/>
      <c r="G98" s="151"/>
      <c r="H98" s="151"/>
      <c r="I98" s="148">
        <v>25750</v>
      </c>
      <c r="J98" s="149"/>
      <c r="K98" s="149"/>
      <c r="L98" s="84"/>
      <c r="M98" s="120">
        <v>39</v>
      </c>
      <c r="N98" s="150" t="s">
        <v>1265</v>
      </c>
      <c r="O98" s="151"/>
      <c r="P98" s="151"/>
      <c r="Q98" s="151"/>
      <c r="R98" s="151"/>
      <c r="S98" s="148">
        <v>36250</v>
      </c>
      <c r="T98" s="149"/>
      <c r="U98" s="149"/>
      <c r="V98" s="78"/>
      <c r="W98" s="176"/>
      <c r="X98" s="150"/>
      <c r="Y98" s="150"/>
      <c r="Z98" s="177"/>
      <c r="AA98" s="6"/>
      <c r="AB98" s="6"/>
    </row>
    <row r="99" spans="1:28" ht="18.75">
      <c r="A99" s="169"/>
      <c r="B99" s="172"/>
      <c r="C99" s="123">
        <v>11</v>
      </c>
      <c r="D99" s="150" t="s">
        <v>1238</v>
      </c>
      <c r="E99" s="151"/>
      <c r="F99" s="151"/>
      <c r="G99" s="151"/>
      <c r="H99" s="151"/>
      <c r="I99" s="148">
        <v>44500</v>
      </c>
      <c r="J99" s="149"/>
      <c r="K99" s="149"/>
      <c r="L99" s="84"/>
      <c r="M99" s="120">
        <v>40</v>
      </c>
      <c r="N99" s="150" t="s">
        <v>1266</v>
      </c>
      <c r="O99" s="151"/>
      <c r="P99" s="151"/>
      <c r="Q99" s="151"/>
      <c r="R99" s="151"/>
      <c r="S99" s="148">
        <v>48250</v>
      </c>
      <c r="T99" s="149"/>
      <c r="U99" s="149"/>
      <c r="V99" s="78"/>
      <c r="W99" s="176"/>
      <c r="X99" s="150"/>
      <c r="Y99" s="150"/>
      <c r="Z99" s="177"/>
      <c r="AA99" s="6"/>
      <c r="AB99" s="6"/>
    </row>
    <row r="100" spans="1:28" ht="18.75">
      <c r="A100" s="169"/>
      <c r="B100" s="172"/>
      <c r="C100" s="123">
        <v>12</v>
      </c>
      <c r="D100" s="150" t="s">
        <v>1239</v>
      </c>
      <c r="E100" s="151"/>
      <c r="F100" s="151"/>
      <c r="G100" s="151"/>
      <c r="H100" s="151"/>
      <c r="I100" s="148">
        <v>27250</v>
      </c>
      <c r="J100" s="149"/>
      <c r="K100" s="149"/>
      <c r="L100" s="84"/>
      <c r="M100" s="120">
        <v>41</v>
      </c>
      <c r="N100" s="150" t="s">
        <v>1267</v>
      </c>
      <c r="O100" s="151"/>
      <c r="P100" s="151"/>
      <c r="Q100" s="151"/>
      <c r="R100" s="151"/>
      <c r="S100" s="148">
        <v>12000</v>
      </c>
      <c r="T100" s="149"/>
      <c r="U100" s="149"/>
      <c r="V100" s="78"/>
      <c r="W100" s="176"/>
      <c r="X100" s="150"/>
      <c r="Y100" s="150"/>
      <c r="Z100" s="177"/>
      <c r="AA100" s="6"/>
      <c r="AB100" s="6"/>
    </row>
    <row r="101" spans="1:28" ht="18.75">
      <c r="A101" s="169"/>
      <c r="B101" s="172"/>
      <c r="C101" s="123">
        <v>13</v>
      </c>
      <c r="D101" s="150" t="s">
        <v>1153</v>
      </c>
      <c r="E101" s="151"/>
      <c r="F101" s="151"/>
      <c r="G101" s="151"/>
      <c r="H101" s="151"/>
      <c r="I101" s="148">
        <v>86500</v>
      </c>
      <c r="J101" s="149"/>
      <c r="K101" s="149"/>
      <c r="L101" s="84"/>
      <c r="M101" s="120">
        <v>42</v>
      </c>
      <c r="N101" s="150" t="s">
        <v>1265</v>
      </c>
      <c r="O101" s="151"/>
      <c r="P101" s="151"/>
      <c r="Q101" s="151"/>
      <c r="R101" s="151"/>
      <c r="S101" s="148">
        <v>83500</v>
      </c>
      <c r="T101" s="149"/>
      <c r="U101" s="149"/>
      <c r="V101" s="78"/>
      <c r="W101" s="176"/>
      <c r="X101" s="150"/>
      <c r="Y101" s="150"/>
      <c r="Z101" s="177"/>
      <c r="AA101" s="6"/>
      <c r="AB101" s="6"/>
    </row>
    <row r="102" spans="1:28" ht="18.75">
      <c r="A102" s="169"/>
      <c r="B102" s="172"/>
      <c r="C102" s="123">
        <v>14</v>
      </c>
      <c r="D102" s="150" t="s">
        <v>1240</v>
      </c>
      <c r="E102" s="151"/>
      <c r="F102" s="151"/>
      <c r="G102" s="151"/>
      <c r="H102" s="151"/>
      <c r="I102" s="148">
        <v>57250</v>
      </c>
      <c r="J102" s="149"/>
      <c r="K102" s="149"/>
      <c r="L102" s="84"/>
      <c r="M102" s="120">
        <v>43</v>
      </c>
      <c r="N102" s="150" t="s">
        <v>1268</v>
      </c>
      <c r="O102" s="151"/>
      <c r="P102" s="151"/>
      <c r="Q102" s="151"/>
      <c r="R102" s="151"/>
      <c r="S102" s="148">
        <v>40750</v>
      </c>
      <c r="T102" s="149"/>
      <c r="U102" s="149"/>
      <c r="V102" s="78"/>
      <c r="W102" s="176"/>
      <c r="X102" s="150"/>
      <c r="Y102" s="150"/>
      <c r="Z102" s="177"/>
      <c r="AA102" s="6"/>
      <c r="AB102" s="6"/>
    </row>
    <row r="103" spans="1:28" ht="18.75">
      <c r="A103" s="169"/>
      <c r="B103" s="172"/>
      <c r="C103" s="123">
        <v>15</v>
      </c>
      <c r="D103" s="150" t="s">
        <v>1241</v>
      </c>
      <c r="E103" s="151"/>
      <c r="F103" s="151"/>
      <c r="G103" s="151"/>
      <c r="H103" s="151"/>
      <c r="I103" s="148">
        <v>26500</v>
      </c>
      <c r="J103" s="149"/>
      <c r="K103" s="149"/>
      <c r="L103" s="84"/>
      <c r="M103" s="120">
        <v>44</v>
      </c>
      <c r="N103" s="150" t="s">
        <v>1269</v>
      </c>
      <c r="O103" s="151"/>
      <c r="P103" s="151"/>
      <c r="Q103" s="151"/>
      <c r="R103" s="151"/>
      <c r="S103" s="148">
        <v>35500</v>
      </c>
      <c r="T103" s="149"/>
      <c r="U103" s="149"/>
      <c r="V103" s="78"/>
      <c r="W103" s="176"/>
      <c r="X103" s="150"/>
      <c r="Y103" s="150"/>
      <c r="Z103" s="177"/>
      <c r="AA103" s="6"/>
      <c r="AB103" s="6"/>
    </row>
    <row r="104" spans="1:28" ht="18.75">
      <c r="A104" s="169"/>
      <c r="B104" s="172"/>
      <c r="C104" s="123">
        <v>16</v>
      </c>
      <c r="D104" s="150" t="s">
        <v>1242</v>
      </c>
      <c r="E104" s="151"/>
      <c r="F104" s="151"/>
      <c r="G104" s="151"/>
      <c r="H104" s="151"/>
      <c r="I104" s="148">
        <v>37000</v>
      </c>
      <c r="J104" s="149"/>
      <c r="K104" s="149"/>
      <c r="L104" s="84"/>
      <c r="M104" s="120">
        <v>45</v>
      </c>
      <c r="N104" s="150" t="s">
        <v>1270</v>
      </c>
      <c r="O104" s="151"/>
      <c r="P104" s="151"/>
      <c r="Q104" s="151"/>
      <c r="R104" s="151"/>
      <c r="S104" s="148">
        <v>29500</v>
      </c>
      <c r="T104" s="149"/>
      <c r="U104" s="149"/>
      <c r="V104" s="78"/>
      <c r="W104" s="176"/>
      <c r="X104" s="150"/>
      <c r="Y104" s="150"/>
      <c r="Z104" s="177"/>
      <c r="AA104" s="6"/>
      <c r="AB104" s="6"/>
    </row>
    <row r="105" spans="1:28" ht="18.75">
      <c r="A105" s="169"/>
      <c r="B105" s="172"/>
      <c r="C105" s="123">
        <v>17</v>
      </c>
      <c r="D105" s="150" t="s">
        <v>1243</v>
      </c>
      <c r="E105" s="151"/>
      <c r="F105" s="151"/>
      <c r="G105" s="151"/>
      <c r="H105" s="151"/>
      <c r="I105" s="148">
        <v>54250</v>
      </c>
      <c r="J105" s="149"/>
      <c r="K105" s="149"/>
      <c r="L105" s="84"/>
      <c r="M105" s="120">
        <v>46</v>
      </c>
      <c r="N105" s="150" t="s">
        <v>1271</v>
      </c>
      <c r="O105" s="151"/>
      <c r="P105" s="151"/>
      <c r="Q105" s="151"/>
      <c r="R105" s="151"/>
      <c r="S105" s="148">
        <v>91000</v>
      </c>
      <c r="T105" s="149"/>
      <c r="U105" s="149"/>
      <c r="V105" s="78"/>
      <c r="W105" s="176"/>
      <c r="X105" s="150"/>
      <c r="Y105" s="150"/>
      <c r="Z105" s="177"/>
      <c r="AA105" s="6"/>
      <c r="AB105" s="6"/>
    </row>
    <row r="106" spans="1:28" ht="18.75">
      <c r="A106" s="169"/>
      <c r="B106" s="172"/>
      <c r="C106" s="123">
        <v>18</v>
      </c>
      <c r="D106" s="150" t="s">
        <v>1253</v>
      </c>
      <c r="E106" s="151"/>
      <c r="F106" s="151"/>
      <c r="G106" s="151"/>
      <c r="H106" s="151"/>
      <c r="I106" s="148">
        <v>60250</v>
      </c>
      <c r="J106" s="149"/>
      <c r="K106" s="149"/>
      <c r="L106" s="84"/>
      <c r="M106" s="120">
        <v>47</v>
      </c>
      <c r="N106" s="150" t="s">
        <v>1272</v>
      </c>
      <c r="O106" s="151"/>
      <c r="P106" s="151"/>
      <c r="Q106" s="151"/>
      <c r="R106" s="151"/>
      <c r="S106" s="148">
        <v>73000</v>
      </c>
      <c r="T106" s="149"/>
      <c r="U106" s="149"/>
      <c r="V106" s="78"/>
      <c r="W106" s="176"/>
      <c r="X106" s="150"/>
      <c r="Y106" s="150"/>
      <c r="Z106" s="177"/>
      <c r="AA106" s="6"/>
      <c r="AB106" s="6"/>
    </row>
    <row r="107" spans="1:28" ht="18.75">
      <c r="A107" s="169"/>
      <c r="B107" s="172"/>
      <c r="C107" s="123">
        <v>19</v>
      </c>
      <c r="D107" s="150" t="s">
        <v>1244</v>
      </c>
      <c r="E107" s="151"/>
      <c r="F107" s="151"/>
      <c r="G107" s="151"/>
      <c r="H107" s="151"/>
      <c r="I107" s="148">
        <v>9000</v>
      </c>
      <c r="J107" s="149"/>
      <c r="K107" s="149"/>
      <c r="L107" s="84"/>
      <c r="M107" s="120">
        <v>48</v>
      </c>
      <c r="N107" s="150" t="s">
        <v>1273</v>
      </c>
      <c r="O107" s="151"/>
      <c r="P107" s="151"/>
      <c r="Q107" s="151"/>
      <c r="R107" s="151"/>
      <c r="S107" s="148">
        <v>12000</v>
      </c>
      <c r="T107" s="149"/>
      <c r="U107" s="149"/>
      <c r="V107" s="78"/>
      <c r="W107" s="176"/>
      <c r="X107" s="150"/>
      <c r="Y107" s="150"/>
      <c r="Z107" s="177"/>
      <c r="AA107" s="6"/>
      <c r="AB107" s="6"/>
    </row>
    <row r="108" spans="1:28" ht="27" customHeight="1">
      <c r="A108" s="169"/>
      <c r="B108" s="172"/>
      <c r="C108" s="123">
        <v>20</v>
      </c>
      <c r="D108" s="150" t="s">
        <v>1245</v>
      </c>
      <c r="E108" s="151"/>
      <c r="F108" s="151"/>
      <c r="G108" s="151"/>
      <c r="H108" s="151"/>
      <c r="I108" s="148">
        <v>42250</v>
      </c>
      <c r="J108" s="149"/>
      <c r="K108" s="149"/>
      <c r="L108" s="84"/>
      <c r="M108" s="120">
        <v>49</v>
      </c>
      <c r="N108" s="150" t="s">
        <v>1274</v>
      </c>
      <c r="O108" s="151"/>
      <c r="P108" s="151"/>
      <c r="Q108" s="151"/>
      <c r="R108" s="151"/>
      <c r="S108" s="148">
        <v>13500</v>
      </c>
      <c r="T108" s="149"/>
      <c r="U108" s="149"/>
      <c r="V108" s="78"/>
      <c r="W108" s="176"/>
      <c r="X108" s="150"/>
      <c r="Y108" s="150"/>
      <c r="Z108" s="177"/>
      <c r="AA108" s="6"/>
      <c r="AB108" s="6"/>
    </row>
    <row r="109" spans="1:28" ht="18.75">
      <c r="A109" s="169"/>
      <c r="B109" s="172"/>
      <c r="C109" s="123">
        <v>21</v>
      </c>
      <c r="D109" s="150" t="s">
        <v>1246</v>
      </c>
      <c r="E109" s="151"/>
      <c r="F109" s="151"/>
      <c r="G109" s="151"/>
      <c r="H109" s="151"/>
      <c r="I109" s="148">
        <v>22000</v>
      </c>
      <c r="J109" s="149"/>
      <c r="K109" s="149"/>
      <c r="L109" s="84"/>
      <c r="M109" s="120">
        <v>50</v>
      </c>
      <c r="N109" s="150" t="s">
        <v>1275</v>
      </c>
      <c r="O109" s="151"/>
      <c r="P109" s="151"/>
      <c r="Q109" s="151"/>
      <c r="R109" s="151"/>
      <c r="S109" s="148">
        <v>13500</v>
      </c>
      <c r="T109" s="149"/>
      <c r="U109" s="149"/>
      <c r="V109" s="78"/>
      <c r="W109" s="176"/>
      <c r="X109" s="150"/>
      <c r="Y109" s="150"/>
      <c r="Z109" s="177"/>
      <c r="AA109" s="6"/>
      <c r="AB109" s="6"/>
    </row>
    <row r="110" spans="1:28" ht="18.75">
      <c r="A110" s="169"/>
      <c r="B110" s="172"/>
      <c r="C110" s="123">
        <v>22</v>
      </c>
      <c r="D110" s="150" t="s">
        <v>1247</v>
      </c>
      <c r="E110" s="151"/>
      <c r="F110" s="151"/>
      <c r="G110" s="151"/>
      <c r="H110" s="151"/>
      <c r="I110" s="148">
        <v>24250</v>
      </c>
      <c r="J110" s="149"/>
      <c r="K110" s="149"/>
      <c r="L110" s="84"/>
      <c r="M110" s="120">
        <v>51</v>
      </c>
      <c r="N110" s="150" t="s">
        <v>1276</v>
      </c>
      <c r="O110" s="151"/>
      <c r="P110" s="151"/>
      <c r="Q110" s="151"/>
      <c r="R110" s="151"/>
      <c r="S110" s="148">
        <v>6000</v>
      </c>
      <c r="T110" s="149"/>
      <c r="U110" s="149"/>
      <c r="V110" s="78"/>
      <c r="W110" s="176"/>
      <c r="X110" s="150"/>
      <c r="Y110" s="150"/>
      <c r="Z110" s="177"/>
      <c r="AA110" s="6"/>
      <c r="AB110" s="6"/>
    </row>
    <row r="111" spans="1:28" ht="18.75">
      <c r="A111" s="169"/>
      <c r="B111" s="172"/>
      <c r="C111" s="123">
        <v>23</v>
      </c>
      <c r="D111" s="150" t="s">
        <v>1248</v>
      </c>
      <c r="E111" s="151"/>
      <c r="F111" s="151"/>
      <c r="G111" s="151"/>
      <c r="H111" s="151"/>
      <c r="I111" s="148">
        <v>31750</v>
      </c>
      <c r="J111" s="149"/>
      <c r="K111" s="149"/>
      <c r="L111" s="84"/>
      <c r="M111" s="120">
        <v>52</v>
      </c>
      <c r="N111" s="150" t="s">
        <v>1277</v>
      </c>
      <c r="O111" s="151"/>
      <c r="P111" s="151"/>
      <c r="Q111" s="151"/>
      <c r="R111" s="151"/>
      <c r="S111" s="148">
        <v>25750</v>
      </c>
      <c r="T111" s="149"/>
      <c r="U111" s="149"/>
      <c r="V111" s="78"/>
      <c r="W111" s="176"/>
      <c r="X111" s="150"/>
      <c r="Y111" s="150"/>
      <c r="Z111" s="177"/>
      <c r="AA111" s="6"/>
      <c r="AB111" s="6"/>
    </row>
    <row r="112" spans="1:28" ht="18.75">
      <c r="A112" s="169"/>
      <c r="B112" s="172"/>
      <c r="C112" s="123">
        <v>24</v>
      </c>
      <c r="D112" s="150" t="s">
        <v>1249</v>
      </c>
      <c r="E112" s="151"/>
      <c r="F112" s="151"/>
      <c r="G112" s="151"/>
      <c r="H112" s="151"/>
      <c r="I112" s="148">
        <v>21250</v>
      </c>
      <c r="J112" s="149"/>
      <c r="K112" s="149"/>
      <c r="L112" s="84"/>
      <c r="M112" s="120">
        <v>53</v>
      </c>
      <c r="N112" s="150" t="s">
        <v>1278</v>
      </c>
      <c r="O112" s="151"/>
      <c r="P112" s="151"/>
      <c r="Q112" s="151"/>
      <c r="R112" s="151"/>
      <c r="S112" s="148">
        <v>34000</v>
      </c>
      <c r="T112" s="149"/>
      <c r="U112" s="149"/>
      <c r="V112" s="78"/>
      <c r="W112" s="176"/>
      <c r="X112" s="150"/>
      <c r="Y112" s="150"/>
      <c r="Z112" s="177"/>
      <c r="AA112" s="6"/>
      <c r="AB112" s="6"/>
    </row>
    <row r="113" spans="1:28" ht="27" customHeight="1">
      <c r="A113" s="169"/>
      <c r="B113" s="172"/>
      <c r="C113" s="123">
        <v>25</v>
      </c>
      <c r="D113" s="150" t="s">
        <v>1250</v>
      </c>
      <c r="E113" s="151"/>
      <c r="F113" s="151"/>
      <c r="G113" s="151"/>
      <c r="H113" s="151"/>
      <c r="I113" s="148">
        <v>46000</v>
      </c>
      <c r="J113" s="149"/>
      <c r="K113" s="149"/>
      <c r="L113" s="84"/>
      <c r="M113" s="120">
        <v>54</v>
      </c>
      <c r="N113" s="150" t="s">
        <v>1279</v>
      </c>
      <c r="O113" s="151"/>
      <c r="P113" s="151"/>
      <c r="Q113" s="151"/>
      <c r="R113" s="151"/>
      <c r="S113" s="148">
        <v>29500</v>
      </c>
      <c r="T113" s="149"/>
      <c r="U113" s="149"/>
      <c r="V113" s="78"/>
      <c r="W113" s="176"/>
      <c r="X113" s="150"/>
      <c r="Y113" s="150"/>
      <c r="Z113" s="177"/>
      <c r="AA113" s="6"/>
      <c r="AB113" s="6"/>
    </row>
    <row r="114" spans="1:28" ht="18.75">
      <c r="A114" s="169"/>
      <c r="B114" s="172"/>
      <c r="C114" s="123">
        <v>26</v>
      </c>
      <c r="D114" s="150" t="s">
        <v>1251</v>
      </c>
      <c r="E114" s="151"/>
      <c r="F114" s="151"/>
      <c r="G114" s="151"/>
      <c r="H114" s="151"/>
      <c r="I114" s="148">
        <v>13500</v>
      </c>
      <c r="J114" s="149"/>
      <c r="K114" s="149"/>
      <c r="L114" s="84"/>
      <c r="M114" s="120">
        <v>55</v>
      </c>
      <c r="N114" s="150" t="s">
        <v>1280</v>
      </c>
      <c r="O114" s="151"/>
      <c r="P114" s="151"/>
      <c r="Q114" s="151"/>
      <c r="R114" s="151"/>
      <c r="S114" s="148">
        <v>35500</v>
      </c>
      <c r="T114" s="149"/>
      <c r="U114" s="149"/>
      <c r="V114" s="78"/>
      <c r="W114" s="176"/>
      <c r="X114" s="150"/>
      <c r="Y114" s="150"/>
      <c r="Z114" s="177"/>
      <c r="AA114" s="6"/>
      <c r="AB114" s="6"/>
    </row>
    <row r="115" spans="1:28" ht="27" customHeight="1">
      <c r="A115" s="169"/>
      <c r="B115" s="172"/>
      <c r="C115" s="123">
        <v>27</v>
      </c>
      <c r="D115" s="150" t="s">
        <v>1252</v>
      </c>
      <c r="E115" s="151"/>
      <c r="F115" s="151"/>
      <c r="G115" s="151"/>
      <c r="H115" s="151"/>
      <c r="I115" s="148">
        <v>44500</v>
      </c>
      <c r="J115" s="149"/>
      <c r="K115" s="149"/>
      <c r="L115" s="84"/>
      <c r="M115" s="120">
        <v>56</v>
      </c>
      <c r="N115" s="150" t="s">
        <v>1281</v>
      </c>
      <c r="O115" s="151"/>
      <c r="P115" s="151"/>
      <c r="Q115" s="151"/>
      <c r="R115" s="151"/>
      <c r="S115" s="148">
        <v>654000</v>
      </c>
      <c r="T115" s="149"/>
      <c r="U115" s="149"/>
      <c r="V115" s="78"/>
      <c r="W115" s="176"/>
      <c r="X115" s="150"/>
      <c r="Y115" s="150"/>
      <c r="Z115" s="177"/>
      <c r="AA115" s="6"/>
      <c r="AB115" s="6"/>
    </row>
    <row r="116" spans="1:28" ht="40.5" customHeight="1">
      <c r="A116" s="169"/>
      <c r="B116" s="172"/>
      <c r="C116" s="123">
        <v>28</v>
      </c>
      <c r="D116" s="150" t="s">
        <v>1254</v>
      </c>
      <c r="E116" s="151"/>
      <c r="F116" s="151"/>
      <c r="G116" s="151"/>
      <c r="H116" s="151"/>
      <c r="I116" s="148">
        <v>45250</v>
      </c>
      <c r="J116" s="149"/>
      <c r="K116" s="149"/>
      <c r="L116" s="84"/>
      <c r="M116" s="120">
        <v>57</v>
      </c>
      <c r="N116" s="150" t="s">
        <v>1282</v>
      </c>
      <c r="O116" s="151"/>
      <c r="P116" s="151"/>
      <c r="Q116" s="151"/>
      <c r="R116" s="151"/>
      <c r="S116" s="148">
        <v>150000</v>
      </c>
      <c r="T116" s="149"/>
      <c r="U116" s="149"/>
      <c r="V116" s="78"/>
      <c r="W116" s="176"/>
      <c r="X116" s="150"/>
      <c r="Y116" s="150"/>
      <c r="Z116" s="177"/>
      <c r="AA116" s="6"/>
      <c r="AB116" s="6"/>
    </row>
    <row r="117" spans="1:28" ht="40.5" customHeight="1">
      <c r="A117" s="169"/>
      <c r="B117" s="172"/>
      <c r="C117" s="124">
        <v>29</v>
      </c>
      <c r="D117" s="154" t="s">
        <v>1255</v>
      </c>
      <c r="E117" s="155"/>
      <c r="F117" s="155"/>
      <c r="G117" s="155"/>
      <c r="H117" s="155"/>
      <c r="I117" s="152">
        <v>37750</v>
      </c>
      <c r="J117" s="153"/>
      <c r="K117" s="153"/>
      <c r="L117" s="85"/>
      <c r="M117" s="121">
        <v>58</v>
      </c>
      <c r="N117" s="154" t="s">
        <v>1283</v>
      </c>
      <c r="O117" s="155"/>
      <c r="P117" s="155"/>
      <c r="Q117" s="155"/>
      <c r="R117" s="155"/>
      <c r="S117" s="152">
        <v>900000</v>
      </c>
      <c r="T117" s="153"/>
      <c r="U117" s="153"/>
      <c r="V117" s="90"/>
      <c r="W117" s="176"/>
      <c r="X117" s="150"/>
      <c r="Y117" s="150"/>
      <c r="Z117" s="177"/>
      <c r="AA117" s="6"/>
      <c r="AB117" s="6"/>
    </row>
    <row r="118" spans="1:28" s="77" customFormat="1" ht="19.5" customHeight="1">
      <c r="A118" s="170"/>
      <c r="B118" s="182"/>
      <c r="C118" s="162" t="s">
        <v>1501</v>
      </c>
      <c r="D118" s="163"/>
      <c r="E118" s="163"/>
      <c r="F118" s="163"/>
      <c r="G118" s="163"/>
      <c r="H118" s="163"/>
      <c r="I118" s="163"/>
      <c r="J118" s="163"/>
      <c r="K118" s="163"/>
      <c r="L118" s="164"/>
      <c r="M118" s="165">
        <f t="shared" ref="M118" si="6">SUM(I89:K117,S89:U117)</f>
        <v>3915750</v>
      </c>
      <c r="N118" s="166"/>
      <c r="O118" s="166"/>
      <c r="P118" s="166"/>
      <c r="Q118" s="166"/>
      <c r="R118" s="166"/>
      <c r="S118" s="166"/>
      <c r="T118" s="166"/>
      <c r="U118" s="166"/>
      <c r="V118" s="167"/>
      <c r="W118" s="178"/>
      <c r="X118" s="179"/>
      <c r="Y118" s="179"/>
      <c r="Z118" s="180"/>
    </row>
    <row r="119" spans="1:28" s="77" customFormat="1" ht="40.5" customHeight="1">
      <c r="A119" s="168">
        <f>HYPERLINK("#交付一覧!A41",32)</f>
        <v>32</v>
      </c>
      <c r="B119" s="171" t="s">
        <v>1481</v>
      </c>
      <c r="C119" s="124">
        <v>1</v>
      </c>
      <c r="D119" s="154" t="s">
        <v>1482</v>
      </c>
      <c r="E119" s="155"/>
      <c r="F119" s="155"/>
      <c r="G119" s="155"/>
      <c r="H119" s="155"/>
      <c r="I119" s="152">
        <v>9500</v>
      </c>
      <c r="J119" s="153"/>
      <c r="K119" s="153"/>
      <c r="L119" s="85"/>
      <c r="M119" s="121">
        <v>3</v>
      </c>
      <c r="N119" s="154" t="s">
        <v>1484</v>
      </c>
      <c r="O119" s="155"/>
      <c r="P119" s="155"/>
      <c r="Q119" s="155"/>
      <c r="R119" s="155"/>
      <c r="S119" s="152">
        <v>5500</v>
      </c>
      <c r="T119" s="153"/>
      <c r="U119" s="153"/>
      <c r="V119" s="90"/>
      <c r="W119" s="174" t="s">
        <v>1293</v>
      </c>
      <c r="X119" s="156"/>
      <c r="Y119" s="156"/>
      <c r="Z119" s="175"/>
    </row>
    <row r="120" spans="1:28" s="77" customFormat="1" ht="40.5" customHeight="1">
      <c r="A120" s="169"/>
      <c r="B120" s="172"/>
      <c r="C120" s="124">
        <v>2</v>
      </c>
      <c r="D120" s="154" t="s">
        <v>1483</v>
      </c>
      <c r="E120" s="155"/>
      <c r="F120" s="155"/>
      <c r="G120" s="155"/>
      <c r="H120" s="155"/>
      <c r="I120" s="152">
        <v>9500</v>
      </c>
      <c r="J120" s="153"/>
      <c r="K120" s="153"/>
      <c r="L120" s="85"/>
      <c r="M120" s="121"/>
      <c r="N120" s="154"/>
      <c r="O120" s="155"/>
      <c r="P120" s="155"/>
      <c r="Q120" s="155"/>
      <c r="R120" s="155"/>
      <c r="S120" s="152"/>
      <c r="T120" s="153"/>
      <c r="U120" s="153"/>
      <c r="V120" s="90"/>
      <c r="W120" s="176"/>
      <c r="X120" s="150"/>
      <c r="Y120" s="150"/>
      <c r="Z120" s="177"/>
    </row>
    <row r="121" spans="1:28" s="77" customFormat="1" ht="19.5" customHeight="1">
      <c r="A121" s="170"/>
      <c r="B121" s="182"/>
      <c r="C121" s="162" t="s">
        <v>1502</v>
      </c>
      <c r="D121" s="163"/>
      <c r="E121" s="163"/>
      <c r="F121" s="163"/>
      <c r="G121" s="163"/>
      <c r="H121" s="163"/>
      <c r="I121" s="163"/>
      <c r="J121" s="163"/>
      <c r="K121" s="163"/>
      <c r="L121" s="164"/>
      <c r="M121" s="165">
        <f t="shared" ref="M121" si="7">SUM(I119:K120,S119)</f>
        <v>24500</v>
      </c>
      <c r="N121" s="166"/>
      <c r="O121" s="166"/>
      <c r="P121" s="166"/>
      <c r="Q121" s="166"/>
      <c r="R121" s="166"/>
      <c r="S121" s="166"/>
      <c r="T121" s="166"/>
      <c r="U121" s="166"/>
      <c r="V121" s="167"/>
      <c r="W121" s="178"/>
      <c r="X121" s="179"/>
      <c r="Y121" s="179"/>
      <c r="Z121" s="180"/>
    </row>
    <row r="122" spans="1:28" ht="18.75" customHeight="1">
      <c r="A122" s="168">
        <f>HYPERLINK("#交付一覧!A44",35)</f>
        <v>35</v>
      </c>
      <c r="B122" s="171" t="s">
        <v>29</v>
      </c>
      <c r="C122" s="122">
        <v>1</v>
      </c>
      <c r="D122" s="156" t="s">
        <v>1284</v>
      </c>
      <c r="E122" s="157"/>
      <c r="F122" s="157"/>
      <c r="G122" s="157"/>
      <c r="H122" s="157"/>
      <c r="I122" s="158">
        <v>41000</v>
      </c>
      <c r="J122" s="159"/>
      <c r="K122" s="159"/>
      <c r="L122" s="83"/>
      <c r="M122" s="119">
        <v>6</v>
      </c>
      <c r="N122" s="156" t="s">
        <v>1289</v>
      </c>
      <c r="O122" s="157"/>
      <c r="P122" s="157"/>
      <c r="Q122" s="157"/>
      <c r="R122" s="157"/>
      <c r="S122" s="158">
        <v>19000</v>
      </c>
      <c r="T122" s="159"/>
      <c r="U122" s="159"/>
      <c r="V122" s="76"/>
      <c r="W122" s="174" t="s">
        <v>1293</v>
      </c>
      <c r="X122" s="156"/>
      <c r="Y122" s="156"/>
      <c r="Z122" s="175"/>
      <c r="AA122" s="6"/>
      <c r="AB122" s="6"/>
    </row>
    <row r="123" spans="1:28" s="77" customFormat="1" ht="18.75">
      <c r="A123" s="169"/>
      <c r="B123" s="172"/>
      <c r="C123" s="123">
        <v>2</v>
      </c>
      <c r="D123" s="150" t="s">
        <v>1285</v>
      </c>
      <c r="E123" s="151"/>
      <c r="F123" s="151"/>
      <c r="G123" s="151"/>
      <c r="H123" s="151"/>
      <c r="I123" s="148">
        <v>47000</v>
      </c>
      <c r="J123" s="149"/>
      <c r="K123" s="149"/>
      <c r="L123" s="84"/>
      <c r="M123" s="120">
        <v>7</v>
      </c>
      <c r="N123" s="150" t="s">
        <v>1290</v>
      </c>
      <c r="O123" s="151"/>
      <c r="P123" s="151"/>
      <c r="Q123" s="151"/>
      <c r="R123" s="151"/>
      <c r="S123" s="148">
        <v>30000</v>
      </c>
      <c r="T123" s="149"/>
      <c r="U123" s="149"/>
      <c r="V123" s="78"/>
      <c r="W123" s="176"/>
      <c r="X123" s="150"/>
      <c r="Y123" s="150"/>
      <c r="Z123" s="177"/>
    </row>
    <row r="124" spans="1:28" s="77" customFormat="1" ht="18.75">
      <c r="A124" s="169"/>
      <c r="B124" s="172"/>
      <c r="C124" s="123">
        <v>3</v>
      </c>
      <c r="D124" s="150" t="s">
        <v>1286</v>
      </c>
      <c r="E124" s="151"/>
      <c r="F124" s="151"/>
      <c r="G124" s="151"/>
      <c r="H124" s="151"/>
      <c r="I124" s="148">
        <v>127000</v>
      </c>
      <c r="J124" s="149"/>
      <c r="K124" s="149"/>
      <c r="L124" s="84"/>
      <c r="M124" s="120">
        <v>8</v>
      </c>
      <c r="N124" s="150" t="s">
        <v>1291</v>
      </c>
      <c r="O124" s="151"/>
      <c r="P124" s="151"/>
      <c r="Q124" s="151"/>
      <c r="R124" s="151"/>
      <c r="S124" s="148">
        <v>18000</v>
      </c>
      <c r="T124" s="149"/>
      <c r="U124" s="149"/>
      <c r="V124" s="78"/>
      <c r="W124" s="176"/>
      <c r="X124" s="150"/>
      <c r="Y124" s="150"/>
      <c r="Z124" s="177"/>
    </row>
    <row r="125" spans="1:28" s="77" customFormat="1" ht="18.75">
      <c r="A125" s="169"/>
      <c r="B125" s="172"/>
      <c r="C125" s="123">
        <v>4</v>
      </c>
      <c r="D125" s="150" t="s">
        <v>1287</v>
      </c>
      <c r="E125" s="151"/>
      <c r="F125" s="151"/>
      <c r="G125" s="151"/>
      <c r="H125" s="151"/>
      <c r="I125" s="148">
        <v>117000</v>
      </c>
      <c r="J125" s="149"/>
      <c r="K125" s="149"/>
      <c r="L125" s="84"/>
      <c r="M125" s="120">
        <v>9</v>
      </c>
      <c r="N125" s="150" t="s">
        <v>1292</v>
      </c>
      <c r="O125" s="151"/>
      <c r="P125" s="151"/>
      <c r="Q125" s="151"/>
      <c r="R125" s="151"/>
      <c r="S125" s="148">
        <v>82000</v>
      </c>
      <c r="T125" s="149"/>
      <c r="U125" s="149"/>
      <c r="V125" s="78"/>
      <c r="W125" s="176"/>
      <c r="X125" s="150"/>
      <c r="Y125" s="150"/>
      <c r="Z125" s="177"/>
    </row>
    <row r="126" spans="1:28" s="77" customFormat="1" ht="18.75">
      <c r="A126" s="169"/>
      <c r="B126" s="172"/>
      <c r="C126" s="124">
        <v>5</v>
      </c>
      <c r="D126" s="154" t="s">
        <v>1288</v>
      </c>
      <c r="E126" s="155"/>
      <c r="F126" s="155"/>
      <c r="G126" s="155"/>
      <c r="H126" s="155"/>
      <c r="I126" s="152">
        <v>64000</v>
      </c>
      <c r="J126" s="153"/>
      <c r="K126" s="153"/>
      <c r="L126" s="85"/>
      <c r="M126" s="121"/>
      <c r="N126" s="154"/>
      <c r="O126" s="155"/>
      <c r="P126" s="155"/>
      <c r="Q126" s="155"/>
      <c r="R126" s="155"/>
      <c r="S126" s="152"/>
      <c r="T126" s="153"/>
      <c r="U126" s="153"/>
      <c r="V126" s="90"/>
      <c r="W126" s="176"/>
      <c r="X126" s="150"/>
      <c r="Y126" s="150"/>
      <c r="Z126" s="177"/>
    </row>
    <row r="127" spans="1:28" s="77" customFormat="1" ht="19.5" customHeight="1">
      <c r="A127" s="170"/>
      <c r="B127" s="182"/>
      <c r="C127" s="162" t="s">
        <v>1497</v>
      </c>
      <c r="D127" s="163"/>
      <c r="E127" s="163"/>
      <c r="F127" s="163"/>
      <c r="G127" s="163"/>
      <c r="H127" s="163"/>
      <c r="I127" s="163"/>
      <c r="J127" s="163"/>
      <c r="K127" s="163"/>
      <c r="L127" s="164"/>
      <c r="M127" s="165">
        <f t="shared" ref="M127" si="8">SUM(I122:K126,S122:U125)</f>
        <v>545000</v>
      </c>
      <c r="N127" s="166"/>
      <c r="O127" s="166"/>
      <c r="P127" s="166"/>
      <c r="Q127" s="166"/>
      <c r="R127" s="166"/>
      <c r="S127" s="166"/>
      <c r="T127" s="166"/>
      <c r="U127" s="166"/>
      <c r="V127" s="167"/>
      <c r="W127" s="178"/>
      <c r="X127" s="179"/>
      <c r="Y127" s="179"/>
      <c r="Z127" s="180"/>
    </row>
    <row r="128" spans="1:28" ht="27" customHeight="1">
      <c r="A128" s="168">
        <f>HYPERLINK("#交付一覧!A48",39)</f>
        <v>39</v>
      </c>
      <c r="B128" s="171" t="s">
        <v>616</v>
      </c>
      <c r="C128" s="122">
        <v>1</v>
      </c>
      <c r="D128" s="156" t="s">
        <v>1292</v>
      </c>
      <c r="E128" s="157"/>
      <c r="F128" s="157"/>
      <c r="G128" s="157"/>
      <c r="H128" s="157"/>
      <c r="I128" s="158">
        <v>1505000</v>
      </c>
      <c r="J128" s="159"/>
      <c r="K128" s="159"/>
      <c r="L128" s="83"/>
      <c r="M128" s="119">
        <v>3</v>
      </c>
      <c r="N128" s="156" t="s">
        <v>1294</v>
      </c>
      <c r="O128" s="157"/>
      <c r="P128" s="157"/>
      <c r="Q128" s="157"/>
      <c r="R128" s="157"/>
      <c r="S128" s="158">
        <v>300000</v>
      </c>
      <c r="T128" s="159"/>
      <c r="U128" s="159"/>
      <c r="V128" s="76"/>
      <c r="W128" s="174" t="s">
        <v>1293</v>
      </c>
      <c r="X128" s="156"/>
      <c r="Y128" s="156"/>
      <c r="Z128" s="175"/>
      <c r="AA128" s="6"/>
      <c r="AB128" s="6"/>
    </row>
    <row r="129" spans="1:28" s="77" customFormat="1" ht="27" customHeight="1">
      <c r="A129" s="169"/>
      <c r="B129" s="172"/>
      <c r="C129" s="124">
        <v>2</v>
      </c>
      <c r="D129" s="154" t="s">
        <v>1295</v>
      </c>
      <c r="E129" s="155"/>
      <c r="F129" s="155"/>
      <c r="G129" s="155"/>
      <c r="H129" s="155"/>
      <c r="I129" s="152">
        <v>300000</v>
      </c>
      <c r="J129" s="153"/>
      <c r="K129" s="153"/>
      <c r="L129" s="85"/>
      <c r="M129" s="121"/>
      <c r="N129" s="154"/>
      <c r="O129" s="155"/>
      <c r="P129" s="155"/>
      <c r="Q129" s="155"/>
      <c r="R129" s="155"/>
      <c r="S129" s="152"/>
      <c r="T129" s="153"/>
      <c r="U129" s="153"/>
      <c r="V129" s="90"/>
      <c r="W129" s="176"/>
      <c r="X129" s="150"/>
      <c r="Y129" s="150"/>
      <c r="Z129" s="177"/>
    </row>
    <row r="130" spans="1:28" s="77" customFormat="1" ht="19.5" customHeight="1">
      <c r="A130" s="170"/>
      <c r="B130" s="182"/>
      <c r="C130" s="162" t="s">
        <v>1502</v>
      </c>
      <c r="D130" s="163"/>
      <c r="E130" s="163"/>
      <c r="F130" s="163"/>
      <c r="G130" s="163"/>
      <c r="H130" s="163"/>
      <c r="I130" s="163"/>
      <c r="J130" s="163"/>
      <c r="K130" s="163"/>
      <c r="L130" s="164"/>
      <c r="M130" s="165">
        <f t="shared" ref="M130" si="9">SUM(I128:K129,S128)</f>
        <v>2105000</v>
      </c>
      <c r="N130" s="166"/>
      <c r="O130" s="166"/>
      <c r="P130" s="166"/>
      <c r="Q130" s="166"/>
      <c r="R130" s="166"/>
      <c r="S130" s="166"/>
      <c r="T130" s="166"/>
      <c r="U130" s="166"/>
      <c r="V130" s="167"/>
      <c r="W130" s="178"/>
      <c r="X130" s="179"/>
      <c r="Y130" s="179"/>
      <c r="Z130" s="180"/>
    </row>
    <row r="131" spans="1:28" ht="18.75">
      <c r="A131" s="168">
        <f>HYPERLINK("#交付一覧!A72",57)</f>
        <v>57</v>
      </c>
      <c r="B131" s="171" t="s">
        <v>129</v>
      </c>
      <c r="C131" s="122">
        <v>1</v>
      </c>
      <c r="D131" s="156" t="s">
        <v>1297</v>
      </c>
      <c r="E131" s="157"/>
      <c r="F131" s="157"/>
      <c r="G131" s="157"/>
      <c r="H131" s="157"/>
      <c r="I131" s="158">
        <v>11861</v>
      </c>
      <c r="J131" s="159"/>
      <c r="K131" s="159"/>
      <c r="L131" s="83"/>
      <c r="M131" s="119">
        <v>3</v>
      </c>
      <c r="N131" s="156" t="s">
        <v>1299</v>
      </c>
      <c r="O131" s="157"/>
      <c r="P131" s="157"/>
      <c r="Q131" s="157"/>
      <c r="R131" s="157"/>
      <c r="S131" s="158">
        <v>2885</v>
      </c>
      <c r="T131" s="159"/>
      <c r="U131" s="159"/>
      <c r="V131" s="76"/>
      <c r="W131" s="174" t="s">
        <v>1296</v>
      </c>
      <c r="X131" s="156"/>
      <c r="Y131" s="156"/>
      <c r="Z131" s="175"/>
      <c r="AA131" s="6"/>
      <c r="AB131" s="6"/>
    </row>
    <row r="132" spans="1:28" s="77" customFormat="1" ht="18.75">
      <c r="A132" s="169"/>
      <c r="B132" s="172"/>
      <c r="C132" s="124">
        <v>2</v>
      </c>
      <c r="D132" s="154" t="s">
        <v>1298</v>
      </c>
      <c r="E132" s="155"/>
      <c r="F132" s="155"/>
      <c r="G132" s="155"/>
      <c r="H132" s="155"/>
      <c r="I132" s="152">
        <v>81272</v>
      </c>
      <c r="J132" s="153"/>
      <c r="K132" s="153"/>
      <c r="L132" s="85"/>
      <c r="M132" s="121">
        <v>4</v>
      </c>
      <c r="N132" s="154" t="s">
        <v>1300</v>
      </c>
      <c r="O132" s="155"/>
      <c r="P132" s="155"/>
      <c r="Q132" s="155"/>
      <c r="R132" s="155"/>
      <c r="S132" s="152">
        <v>5061</v>
      </c>
      <c r="T132" s="153"/>
      <c r="U132" s="153"/>
      <c r="V132" s="90"/>
      <c r="W132" s="176"/>
      <c r="X132" s="150"/>
      <c r="Y132" s="150"/>
      <c r="Z132" s="177"/>
    </row>
    <row r="133" spans="1:28" s="77" customFormat="1" ht="19.5" customHeight="1">
      <c r="A133" s="170"/>
      <c r="B133" s="182"/>
      <c r="C133" s="162"/>
      <c r="D133" s="163"/>
      <c r="E133" s="163"/>
      <c r="F133" s="163"/>
      <c r="G133" s="163"/>
      <c r="H133" s="163"/>
      <c r="I133" s="163"/>
      <c r="J133" s="163"/>
      <c r="K133" s="163"/>
      <c r="L133" s="164"/>
      <c r="M133" s="165">
        <f t="shared" ref="M133" si="10">SUM(I131:K132,S131:U132)</f>
        <v>101079</v>
      </c>
      <c r="N133" s="166"/>
      <c r="O133" s="166"/>
      <c r="P133" s="166"/>
      <c r="Q133" s="166"/>
      <c r="R133" s="166"/>
      <c r="S133" s="166"/>
      <c r="T133" s="166"/>
      <c r="U133" s="166"/>
      <c r="V133" s="167"/>
      <c r="W133" s="178"/>
      <c r="X133" s="179"/>
      <c r="Y133" s="179"/>
      <c r="Z133" s="180"/>
    </row>
    <row r="134" spans="1:28" ht="27" customHeight="1">
      <c r="A134" s="168">
        <f>HYPERLINK("#交付一覧!A74",59)</f>
        <v>59</v>
      </c>
      <c r="B134" s="171" t="s">
        <v>130</v>
      </c>
      <c r="C134" s="122">
        <v>1</v>
      </c>
      <c r="D134" s="156" t="s">
        <v>1301</v>
      </c>
      <c r="E134" s="157"/>
      <c r="F134" s="157"/>
      <c r="G134" s="157"/>
      <c r="H134" s="157"/>
      <c r="I134" s="158">
        <v>212000</v>
      </c>
      <c r="J134" s="159"/>
      <c r="K134" s="159"/>
      <c r="L134" s="83"/>
      <c r="M134" s="119">
        <v>3</v>
      </c>
      <c r="N134" s="156" t="s">
        <v>1303</v>
      </c>
      <c r="O134" s="157"/>
      <c r="P134" s="157"/>
      <c r="Q134" s="157"/>
      <c r="R134" s="157"/>
      <c r="S134" s="158">
        <v>458400</v>
      </c>
      <c r="T134" s="159"/>
      <c r="U134" s="159"/>
      <c r="V134" s="76"/>
      <c r="W134" s="174" t="s">
        <v>1296</v>
      </c>
      <c r="X134" s="156"/>
      <c r="Y134" s="156"/>
      <c r="Z134" s="175"/>
      <c r="AA134" s="6"/>
      <c r="AB134" s="6"/>
    </row>
    <row r="135" spans="1:28" s="77" customFormat="1" ht="18.75">
      <c r="A135" s="169"/>
      <c r="B135" s="172"/>
      <c r="C135" s="124">
        <v>2</v>
      </c>
      <c r="D135" s="154" t="s">
        <v>1302</v>
      </c>
      <c r="E135" s="155"/>
      <c r="F135" s="155"/>
      <c r="G135" s="155"/>
      <c r="H135" s="155"/>
      <c r="I135" s="152">
        <v>457600</v>
      </c>
      <c r="J135" s="153"/>
      <c r="K135" s="153"/>
      <c r="L135" s="85"/>
      <c r="M135" s="121"/>
      <c r="N135" s="154"/>
      <c r="O135" s="155"/>
      <c r="P135" s="155"/>
      <c r="Q135" s="155"/>
      <c r="R135" s="155"/>
      <c r="S135" s="152"/>
      <c r="T135" s="153"/>
      <c r="U135" s="153"/>
      <c r="V135" s="90"/>
      <c r="W135" s="176"/>
      <c r="X135" s="150"/>
      <c r="Y135" s="150"/>
      <c r="Z135" s="177"/>
    </row>
    <row r="136" spans="1:28" s="77" customFormat="1" ht="19.5" customHeight="1">
      <c r="A136" s="170"/>
      <c r="B136" s="182"/>
      <c r="C136" s="162" t="s">
        <v>1502</v>
      </c>
      <c r="D136" s="163"/>
      <c r="E136" s="163"/>
      <c r="F136" s="163"/>
      <c r="G136" s="163"/>
      <c r="H136" s="163"/>
      <c r="I136" s="163"/>
      <c r="J136" s="163"/>
      <c r="K136" s="163"/>
      <c r="L136" s="164"/>
      <c r="M136" s="165">
        <f>SUM(I134:K135,S134)</f>
        <v>1128000</v>
      </c>
      <c r="N136" s="166"/>
      <c r="O136" s="166"/>
      <c r="P136" s="166"/>
      <c r="Q136" s="166"/>
      <c r="R136" s="166"/>
      <c r="S136" s="166"/>
      <c r="T136" s="166"/>
      <c r="U136" s="166"/>
      <c r="V136" s="167"/>
      <c r="W136" s="178"/>
      <c r="X136" s="179"/>
      <c r="Y136" s="179"/>
      <c r="Z136" s="180"/>
    </row>
    <row r="137" spans="1:28" ht="19.5" customHeight="1">
      <c r="A137" s="168">
        <f>HYPERLINK("#交付一覧!A91",76)</f>
        <v>76</v>
      </c>
      <c r="B137" s="171" t="s">
        <v>139</v>
      </c>
      <c r="C137" s="122">
        <v>1</v>
      </c>
      <c r="D137" s="156" t="s">
        <v>1305</v>
      </c>
      <c r="E137" s="157"/>
      <c r="F137" s="157"/>
      <c r="G137" s="157"/>
      <c r="H137" s="157"/>
      <c r="I137" s="158">
        <v>514802</v>
      </c>
      <c r="J137" s="159"/>
      <c r="K137" s="159"/>
      <c r="L137" s="83"/>
      <c r="M137" s="119">
        <v>45</v>
      </c>
      <c r="N137" s="156" t="s">
        <v>1348</v>
      </c>
      <c r="O137" s="157"/>
      <c r="P137" s="157"/>
      <c r="Q137" s="157"/>
      <c r="R137" s="157"/>
      <c r="S137" s="158">
        <v>1280533</v>
      </c>
      <c r="T137" s="159"/>
      <c r="U137" s="159"/>
      <c r="V137" s="76"/>
      <c r="W137" s="174" t="s">
        <v>1296</v>
      </c>
      <c r="X137" s="156"/>
      <c r="Y137" s="156"/>
      <c r="Z137" s="175"/>
      <c r="AA137" s="6"/>
      <c r="AB137" s="6"/>
    </row>
    <row r="138" spans="1:28" s="77" customFormat="1" ht="19.5" customHeight="1">
      <c r="A138" s="169"/>
      <c r="B138" s="172"/>
      <c r="C138" s="123">
        <v>2</v>
      </c>
      <c r="D138" s="150" t="s">
        <v>1304</v>
      </c>
      <c r="E138" s="151"/>
      <c r="F138" s="151"/>
      <c r="G138" s="151"/>
      <c r="H138" s="151"/>
      <c r="I138" s="148">
        <v>1242192</v>
      </c>
      <c r="J138" s="149"/>
      <c r="K138" s="149"/>
      <c r="L138" s="84"/>
      <c r="M138" s="120">
        <v>46</v>
      </c>
      <c r="N138" s="150" t="s">
        <v>1349</v>
      </c>
      <c r="O138" s="151"/>
      <c r="P138" s="151"/>
      <c r="Q138" s="151"/>
      <c r="R138" s="151"/>
      <c r="S138" s="148">
        <v>1749357</v>
      </c>
      <c r="T138" s="149"/>
      <c r="U138" s="149"/>
      <c r="V138" s="78"/>
      <c r="W138" s="176"/>
      <c r="X138" s="150"/>
      <c r="Y138" s="150"/>
      <c r="Z138" s="177"/>
    </row>
    <row r="139" spans="1:28" s="77" customFormat="1" ht="18.75">
      <c r="A139" s="169"/>
      <c r="B139" s="172"/>
      <c r="C139" s="123">
        <v>3</v>
      </c>
      <c r="D139" s="150" t="s">
        <v>1306</v>
      </c>
      <c r="E139" s="151"/>
      <c r="F139" s="151"/>
      <c r="G139" s="151"/>
      <c r="H139" s="151"/>
      <c r="I139" s="148">
        <v>150818</v>
      </c>
      <c r="J139" s="149"/>
      <c r="K139" s="149"/>
      <c r="L139" s="84"/>
      <c r="M139" s="120">
        <v>47</v>
      </c>
      <c r="N139" s="150" t="s">
        <v>1350</v>
      </c>
      <c r="O139" s="151"/>
      <c r="P139" s="151"/>
      <c r="Q139" s="151"/>
      <c r="R139" s="151"/>
      <c r="S139" s="148">
        <v>1380775</v>
      </c>
      <c r="T139" s="149"/>
      <c r="U139" s="149"/>
      <c r="V139" s="78"/>
      <c r="W139" s="176"/>
      <c r="X139" s="150"/>
      <c r="Y139" s="150"/>
      <c r="Z139" s="177"/>
    </row>
    <row r="140" spans="1:28" s="77" customFormat="1" ht="18.75">
      <c r="A140" s="169"/>
      <c r="B140" s="172"/>
      <c r="C140" s="123">
        <v>4</v>
      </c>
      <c r="D140" s="150" t="s">
        <v>1307</v>
      </c>
      <c r="E140" s="151"/>
      <c r="F140" s="151"/>
      <c r="G140" s="151"/>
      <c r="H140" s="151"/>
      <c r="I140" s="148">
        <v>516929</v>
      </c>
      <c r="J140" s="149"/>
      <c r="K140" s="149"/>
      <c r="L140" s="84"/>
      <c r="M140" s="120">
        <v>48</v>
      </c>
      <c r="N140" s="150" t="s">
        <v>1351</v>
      </c>
      <c r="O140" s="151"/>
      <c r="P140" s="151"/>
      <c r="Q140" s="151"/>
      <c r="R140" s="151"/>
      <c r="S140" s="148">
        <v>1302125</v>
      </c>
      <c r="T140" s="149"/>
      <c r="U140" s="149"/>
      <c r="V140" s="78"/>
      <c r="W140" s="176"/>
      <c r="X140" s="150"/>
      <c r="Y140" s="150"/>
      <c r="Z140" s="177"/>
    </row>
    <row r="141" spans="1:28" s="77" customFormat="1" ht="18.75">
      <c r="A141" s="169"/>
      <c r="B141" s="172"/>
      <c r="C141" s="123">
        <v>5</v>
      </c>
      <c r="D141" s="150" t="s">
        <v>1308</v>
      </c>
      <c r="E141" s="151"/>
      <c r="F141" s="151"/>
      <c r="G141" s="151"/>
      <c r="H141" s="151"/>
      <c r="I141" s="148">
        <v>312146</v>
      </c>
      <c r="J141" s="149"/>
      <c r="K141" s="149"/>
      <c r="L141" s="84"/>
      <c r="M141" s="120">
        <v>49</v>
      </c>
      <c r="N141" s="150" t="s">
        <v>1352</v>
      </c>
      <c r="O141" s="151"/>
      <c r="P141" s="151"/>
      <c r="Q141" s="151"/>
      <c r="R141" s="151"/>
      <c r="S141" s="148">
        <v>1025382</v>
      </c>
      <c r="T141" s="149"/>
      <c r="U141" s="149"/>
      <c r="V141" s="78"/>
      <c r="W141" s="176"/>
      <c r="X141" s="150"/>
      <c r="Y141" s="150"/>
      <c r="Z141" s="177"/>
    </row>
    <row r="142" spans="1:28" s="77" customFormat="1" ht="18.75">
      <c r="A142" s="169"/>
      <c r="B142" s="172"/>
      <c r="C142" s="123">
        <v>6</v>
      </c>
      <c r="D142" s="150" t="s">
        <v>1309</v>
      </c>
      <c r="E142" s="151"/>
      <c r="F142" s="151"/>
      <c r="G142" s="151"/>
      <c r="H142" s="151"/>
      <c r="I142" s="148">
        <v>185324</v>
      </c>
      <c r="J142" s="149"/>
      <c r="K142" s="149"/>
      <c r="L142" s="84"/>
      <c r="M142" s="120">
        <v>50</v>
      </c>
      <c r="N142" s="150" t="s">
        <v>1353</v>
      </c>
      <c r="O142" s="151"/>
      <c r="P142" s="151"/>
      <c r="Q142" s="151"/>
      <c r="R142" s="151"/>
      <c r="S142" s="148">
        <v>1811671</v>
      </c>
      <c r="T142" s="149"/>
      <c r="U142" s="149"/>
      <c r="V142" s="78"/>
      <c r="W142" s="176"/>
      <c r="X142" s="150"/>
      <c r="Y142" s="150"/>
      <c r="Z142" s="177"/>
    </row>
    <row r="143" spans="1:28" s="77" customFormat="1" ht="18.75">
      <c r="A143" s="169"/>
      <c r="B143" s="172"/>
      <c r="C143" s="123">
        <v>7</v>
      </c>
      <c r="D143" s="150" t="s">
        <v>1310</v>
      </c>
      <c r="E143" s="151"/>
      <c r="F143" s="151"/>
      <c r="G143" s="151"/>
      <c r="H143" s="151"/>
      <c r="I143" s="148">
        <v>191985</v>
      </c>
      <c r="J143" s="149"/>
      <c r="K143" s="149"/>
      <c r="L143" s="84"/>
      <c r="M143" s="120">
        <v>51</v>
      </c>
      <c r="N143" s="150" t="s">
        <v>1354</v>
      </c>
      <c r="O143" s="151"/>
      <c r="P143" s="151"/>
      <c r="Q143" s="151"/>
      <c r="R143" s="151"/>
      <c r="S143" s="148">
        <v>1296345</v>
      </c>
      <c r="T143" s="149"/>
      <c r="U143" s="149"/>
      <c r="V143" s="78"/>
      <c r="W143" s="176"/>
      <c r="X143" s="150"/>
      <c r="Y143" s="150"/>
      <c r="Z143" s="177"/>
    </row>
    <row r="144" spans="1:28" s="77" customFormat="1" ht="18.75">
      <c r="A144" s="169"/>
      <c r="B144" s="172"/>
      <c r="C144" s="123">
        <v>8</v>
      </c>
      <c r="D144" s="150" t="s">
        <v>1311</v>
      </c>
      <c r="E144" s="151"/>
      <c r="F144" s="151"/>
      <c r="G144" s="151"/>
      <c r="H144" s="151"/>
      <c r="I144" s="148">
        <v>108284</v>
      </c>
      <c r="J144" s="149"/>
      <c r="K144" s="149"/>
      <c r="L144" s="84"/>
      <c r="M144" s="120">
        <v>52</v>
      </c>
      <c r="N144" s="150" t="s">
        <v>1355</v>
      </c>
      <c r="O144" s="151"/>
      <c r="P144" s="151"/>
      <c r="Q144" s="151"/>
      <c r="R144" s="151"/>
      <c r="S144" s="148">
        <v>705094</v>
      </c>
      <c r="T144" s="149"/>
      <c r="U144" s="149"/>
      <c r="V144" s="78"/>
      <c r="W144" s="176"/>
      <c r="X144" s="150"/>
      <c r="Y144" s="150"/>
      <c r="Z144" s="177"/>
    </row>
    <row r="145" spans="1:26" s="77" customFormat="1" ht="18.75">
      <c r="A145" s="169"/>
      <c r="B145" s="172"/>
      <c r="C145" s="123">
        <v>9</v>
      </c>
      <c r="D145" s="150" t="s">
        <v>1312</v>
      </c>
      <c r="E145" s="151"/>
      <c r="F145" s="151"/>
      <c r="G145" s="151"/>
      <c r="H145" s="151"/>
      <c r="I145" s="148">
        <v>484033</v>
      </c>
      <c r="J145" s="149"/>
      <c r="K145" s="149"/>
      <c r="L145" s="84"/>
      <c r="M145" s="120">
        <v>53</v>
      </c>
      <c r="N145" s="150" t="s">
        <v>1356</v>
      </c>
      <c r="O145" s="151"/>
      <c r="P145" s="151"/>
      <c r="Q145" s="151"/>
      <c r="R145" s="151"/>
      <c r="S145" s="148">
        <v>366681</v>
      </c>
      <c r="T145" s="149"/>
      <c r="U145" s="149"/>
      <c r="V145" s="78"/>
      <c r="W145" s="176"/>
      <c r="X145" s="150"/>
      <c r="Y145" s="150"/>
      <c r="Z145" s="177"/>
    </row>
    <row r="146" spans="1:26" s="77" customFormat="1" ht="18.75">
      <c r="A146" s="169"/>
      <c r="B146" s="172"/>
      <c r="C146" s="123">
        <v>10</v>
      </c>
      <c r="D146" s="150" t="s">
        <v>1313</v>
      </c>
      <c r="E146" s="151"/>
      <c r="F146" s="151"/>
      <c r="G146" s="151"/>
      <c r="H146" s="151"/>
      <c r="I146" s="148">
        <v>244398</v>
      </c>
      <c r="J146" s="149"/>
      <c r="K146" s="149"/>
      <c r="L146" s="84"/>
      <c r="M146" s="120">
        <v>54</v>
      </c>
      <c r="N146" s="150" t="s">
        <v>1357</v>
      </c>
      <c r="O146" s="151"/>
      <c r="P146" s="151"/>
      <c r="Q146" s="151"/>
      <c r="R146" s="151"/>
      <c r="S146" s="148">
        <v>1795463</v>
      </c>
      <c r="T146" s="149"/>
      <c r="U146" s="149"/>
      <c r="V146" s="78"/>
      <c r="W146" s="176"/>
      <c r="X146" s="150"/>
      <c r="Y146" s="150"/>
      <c r="Z146" s="177"/>
    </row>
    <row r="147" spans="1:26" s="77" customFormat="1" ht="18.75">
      <c r="A147" s="169"/>
      <c r="B147" s="172"/>
      <c r="C147" s="123">
        <v>11</v>
      </c>
      <c r="D147" s="150" t="s">
        <v>1314</v>
      </c>
      <c r="E147" s="151"/>
      <c r="F147" s="151"/>
      <c r="G147" s="151"/>
      <c r="H147" s="151"/>
      <c r="I147" s="148">
        <v>442500</v>
      </c>
      <c r="J147" s="149"/>
      <c r="K147" s="149"/>
      <c r="L147" s="84"/>
      <c r="M147" s="120">
        <v>55</v>
      </c>
      <c r="N147" s="150" t="s">
        <v>1358</v>
      </c>
      <c r="O147" s="151"/>
      <c r="P147" s="151"/>
      <c r="Q147" s="151"/>
      <c r="R147" s="151"/>
      <c r="S147" s="148">
        <v>1439533</v>
      </c>
      <c r="T147" s="149"/>
      <c r="U147" s="149"/>
      <c r="V147" s="78"/>
      <c r="W147" s="176"/>
      <c r="X147" s="150"/>
      <c r="Y147" s="150"/>
      <c r="Z147" s="177"/>
    </row>
    <row r="148" spans="1:26" s="77" customFormat="1" ht="18.75">
      <c r="A148" s="169"/>
      <c r="B148" s="172"/>
      <c r="C148" s="123">
        <v>12</v>
      </c>
      <c r="D148" s="150" t="s">
        <v>1315</v>
      </c>
      <c r="E148" s="151"/>
      <c r="F148" s="151"/>
      <c r="G148" s="151"/>
      <c r="H148" s="151"/>
      <c r="I148" s="148">
        <v>371781</v>
      </c>
      <c r="J148" s="149"/>
      <c r="K148" s="149"/>
      <c r="L148" s="84"/>
      <c r="M148" s="120">
        <v>56</v>
      </c>
      <c r="N148" s="150" t="s">
        <v>1359</v>
      </c>
      <c r="O148" s="151"/>
      <c r="P148" s="151"/>
      <c r="Q148" s="151"/>
      <c r="R148" s="151"/>
      <c r="S148" s="148">
        <v>550933</v>
      </c>
      <c r="T148" s="149"/>
      <c r="U148" s="149"/>
      <c r="V148" s="78"/>
      <c r="W148" s="176"/>
      <c r="X148" s="150"/>
      <c r="Y148" s="150"/>
      <c r="Z148" s="177"/>
    </row>
    <row r="149" spans="1:26" s="77" customFormat="1" ht="18.75">
      <c r="A149" s="169"/>
      <c r="B149" s="172"/>
      <c r="C149" s="123">
        <v>13</v>
      </c>
      <c r="D149" s="150" t="s">
        <v>1316</v>
      </c>
      <c r="E149" s="151"/>
      <c r="F149" s="151"/>
      <c r="G149" s="151"/>
      <c r="H149" s="151"/>
      <c r="I149" s="148">
        <v>763763</v>
      </c>
      <c r="J149" s="149"/>
      <c r="K149" s="149"/>
      <c r="L149" s="84"/>
      <c r="M149" s="120">
        <v>57</v>
      </c>
      <c r="N149" s="150" t="s">
        <v>1360</v>
      </c>
      <c r="O149" s="151"/>
      <c r="P149" s="151"/>
      <c r="Q149" s="151"/>
      <c r="R149" s="151"/>
      <c r="S149" s="148">
        <v>309279</v>
      </c>
      <c r="T149" s="149"/>
      <c r="U149" s="149"/>
      <c r="V149" s="78"/>
      <c r="W149" s="176"/>
      <c r="X149" s="150"/>
      <c r="Y149" s="150"/>
      <c r="Z149" s="177"/>
    </row>
    <row r="150" spans="1:26" s="77" customFormat="1" ht="18.75">
      <c r="A150" s="169"/>
      <c r="B150" s="172"/>
      <c r="C150" s="123">
        <v>14</v>
      </c>
      <c r="D150" s="150" t="s">
        <v>1317</v>
      </c>
      <c r="E150" s="151"/>
      <c r="F150" s="151"/>
      <c r="G150" s="151"/>
      <c r="H150" s="151"/>
      <c r="I150" s="148">
        <v>433348</v>
      </c>
      <c r="J150" s="149"/>
      <c r="K150" s="149"/>
      <c r="L150" s="84"/>
      <c r="M150" s="120">
        <v>58</v>
      </c>
      <c r="N150" s="150" t="s">
        <v>1361</v>
      </c>
      <c r="O150" s="151"/>
      <c r="P150" s="151"/>
      <c r="Q150" s="151"/>
      <c r="R150" s="151"/>
      <c r="S150" s="148">
        <v>339112</v>
      </c>
      <c r="T150" s="149"/>
      <c r="U150" s="149"/>
      <c r="V150" s="78"/>
      <c r="W150" s="176"/>
      <c r="X150" s="150"/>
      <c r="Y150" s="150"/>
      <c r="Z150" s="177"/>
    </row>
    <row r="151" spans="1:26" s="77" customFormat="1" ht="18.75">
      <c r="A151" s="169"/>
      <c r="B151" s="172"/>
      <c r="C151" s="123">
        <v>15</v>
      </c>
      <c r="D151" s="150" t="s">
        <v>1318</v>
      </c>
      <c r="E151" s="151"/>
      <c r="F151" s="151"/>
      <c r="G151" s="151"/>
      <c r="H151" s="151"/>
      <c r="I151" s="148">
        <v>478053</v>
      </c>
      <c r="J151" s="149"/>
      <c r="K151" s="149"/>
      <c r="L151" s="84"/>
      <c r="M151" s="120">
        <v>59</v>
      </c>
      <c r="N151" s="150" t="s">
        <v>1362</v>
      </c>
      <c r="O151" s="151"/>
      <c r="P151" s="151"/>
      <c r="Q151" s="151"/>
      <c r="R151" s="151"/>
      <c r="S151" s="148">
        <v>234406</v>
      </c>
      <c r="T151" s="149"/>
      <c r="U151" s="149"/>
      <c r="V151" s="78"/>
      <c r="W151" s="176"/>
      <c r="X151" s="150"/>
      <c r="Y151" s="150"/>
      <c r="Z151" s="177"/>
    </row>
    <row r="152" spans="1:26" s="77" customFormat="1" ht="18.75">
      <c r="A152" s="169"/>
      <c r="B152" s="172"/>
      <c r="C152" s="123">
        <v>16</v>
      </c>
      <c r="D152" s="150" t="s">
        <v>1319</v>
      </c>
      <c r="E152" s="151"/>
      <c r="F152" s="151"/>
      <c r="G152" s="151"/>
      <c r="H152" s="151"/>
      <c r="I152" s="148">
        <v>545988</v>
      </c>
      <c r="J152" s="149"/>
      <c r="K152" s="149"/>
      <c r="L152" s="84"/>
      <c r="M152" s="120">
        <v>60</v>
      </c>
      <c r="N152" s="150" t="s">
        <v>1363</v>
      </c>
      <c r="O152" s="151"/>
      <c r="P152" s="151"/>
      <c r="Q152" s="151"/>
      <c r="R152" s="151"/>
      <c r="S152" s="148">
        <v>3230632</v>
      </c>
      <c r="T152" s="149"/>
      <c r="U152" s="149"/>
      <c r="V152" s="78"/>
      <c r="W152" s="176"/>
      <c r="X152" s="150"/>
      <c r="Y152" s="150"/>
      <c r="Z152" s="177"/>
    </row>
    <row r="153" spans="1:26" s="77" customFormat="1" ht="18.75">
      <c r="A153" s="169"/>
      <c r="B153" s="172"/>
      <c r="C153" s="123">
        <v>17</v>
      </c>
      <c r="D153" s="150" t="s">
        <v>1320</v>
      </c>
      <c r="E153" s="151"/>
      <c r="F153" s="151"/>
      <c r="G153" s="151"/>
      <c r="H153" s="151"/>
      <c r="I153" s="148">
        <v>730986</v>
      </c>
      <c r="J153" s="149"/>
      <c r="K153" s="149"/>
      <c r="L153" s="84"/>
      <c r="M153" s="120">
        <v>61</v>
      </c>
      <c r="N153" s="150" t="s">
        <v>1364</v>
      </c>
      <c r="O153" s="151"/>
      <c r="P153" s="151"/>
      <c r="Q153" s="151"/>
      <c r="R153" s="151"/>
      <c r="S153" s="148">
        <v>2308297</v>
      </c>
      <c r="T153" s="149"/>
      <c r="U153" s="149"/>
      <c r="V153" s="78"/>
      <c r="W153" s="176"/>
      <c r="X153" s="150"/>
      <c r="Y153" s="150"/>
      <c r="Z153" s="177"/>
    </row>
    <row r="154" spans="1:26" s="77" customFormat="1" ht="18.75">
      <c r="A154" s="169"/>
      <c r="B154" s="172"/>
      <c r="C154" s="123">
        <v>18</v>
      </c>
      <c r="D154" s="150" t="s">
        <v>1321</v>
      </c>
      <c r="E154" s="151"/>
      <c r="F154" s="151"/>
      <c r="G154" s="151"/>
      <c r="H154" s="151"/>
      <c r="I154" s="148">
        <v>152183</v>
      </c>
      <c r="J154" s="149"/>
      <c r="K154" s="149"/>
      <c r="L154" s="84"/>
      <c r="M154" s="120">
        <v>62</v>
      </c>
      <c r="N154" s="150" t="s">
        <v>1365</v>
      </c>
      <c r="O154" s="151"/>
      <c r="P154" s="151"/>
      <c r="Q154" s="151"/>
      <c r="R154" s="151"/>
      <c r="S154" s="148">
        <v>1153512</v>
      </c>
      <c r="T154" s="149"/>
      <c r="U154" s="149"/>
      <c r="V154" s="78"/>
      <c r="W154" s="176"/>
      <c r="X154" s="150"/>
      <c r="Y154" s="150"/>
      <c r="Z154" s="177"/>
    </row>
    <row r="155" spans="1:26" s="77" customFormat="1" ht="18.75">
      <c r="A155" s="169"/>
      <c r="B155" s="172"/>
      <c r="C155" s="123">
        <v>19</v>
      </c>
      <c r="D155" s="150" t="s">
        <v>1322</v>
      </c>
      <c r="E155" s="151"/>
      <c r="F155" s="151"/>
      <c r="G155" s="151"/>
      <c r="H155" s="151"/>
      <c r="I155" s="148">
        <v>480046</v>
      </c>
      <c r="J155" s="149"/>
      <c r="K155" s="149"/>
      <c r="L155" s="84"/>
      <c r="M155" s="120">
        <v>63</v>
      </c>
      <c r="N155" s="150" t="s">
        <v>1366</v>
      </c>
      <c r="O155" s="151"/>
      <c r="P155" s="151"/>
      <c r="Q155" s="151"/>
      <c r="R155" s="151"/>
      <c r="S155" s="148">
        <v>1083793</v>
      </c>
      <c r="T155" s="149"/>
      <c r="U155" s="149"/>
      <c r="V155" s="78"/>
      <c r="W155" s="176"/>
      <c r="X155" s="150"/>
      <c r="Y155" s="150"/>
      <c r="Z155" s="177"/>
    </row>
    <row r="156" spans="1:26" s="77" customFormat="1" ht="18.75">
      <c r="A156" s="169"/>
      <c r="B156" s="172"/>
      <c r="C156" s="123">
        <v>20</v>
      </c>
      <c r="D156" s="150" t="s">
        <v>1323</v>
      </c>
      <c r="E156" s="151"/>
      <c r="F156" s="151"/>
      <c r="G156" s="151"/>
      <c r="H156" s="151"/>
      <c r="I156" s="148">
        <v>448586</v>
      </c>
      <c r="J156" s="149"/>
      <c r="K156" s="149"/>
      <c r="L156" s="84"/>
      <c r="M156" s="120">
        <v>64</v>
      </c>
      <c r="N156" s="150" t="s">
        <v>1367</v>
      </c>
      <c r="O156" s="151"/>
      <c r="P156" s="151"/>
      <c r="Q156" s="151"/>
      <c r="R156" s="151"/>
      <c r="S156" s="148">
        <v>1705350</v>
      </c>
      <c r="T156" s="149"/>
      <c r="U156" s="149"/>
      <c r="V156" s="78"/>
      <c r="W156" s="176"/>
      <c r="X156" s="150"/>
      <c r="Y156" s="150"/>
      <c r="Z156" s="177"/>
    </row>
    <row r="157" spans="1:26" s="77" customFormat="1" ht="18.75">
      <c r="A157" s="169"/>
      <c r="B157" s="172"/>
      <c r="C157" s="123">
        <v>21</v>
      </c>
      <c r="D157" s="150" t="s">
        <v>1324</v>
      </c>
      <c r="E157" s="151"/>
      <c r="F157" s="151"/>
      <c r="G157" s="151"/>
      <c r="H157" s="151"/>
      <c r="I157" s="148">
        <v>73049</v>
      </c>
      <c r="J157" s="149"/>
      <c r="K157" s="149"/>
      <c r="L157" s="84"/>
      <c r="M157" s="120">
        <v>65</v>
      </c>
      <c r="N157" s="150" t="s">
        <v>1368</v>
      </c>
      <c r="O157" s="151"/>
      <c r="P157" s="151"/>
      <c r="Q157" s="151"/>
      <c r="R157" s="151"/>
      <c r="S157" s="148">
        <v>2156288</v>
      </c>
      <c r="T157" s="149"/>
      <c r="U157" s="149"/>
      <c r="V157" s="78"/>
      <c r="W157" s="176"/>
      <c r="X157" s="150"/>
      <c r="Y157" s="150"/>
      <c r="Z157" s="177"/>
    </row>
    <row r="158" spans="1:26" s="77" customFormat="1" ht="18.75">
      <c r="A158" s="169"/>
      <c r="B158" s="172"/>
      <c r="C158" s="123">
        <v>22</v>
      </c>
      <c r="D158" s="150" t="s">
        <v>1325</v>
      </c>
      <c r="E158" s="151"/>
      <c r="F158" s="151"/>
      <c r="G158" s="151"/>
      <c r="H158" s="151"/>
      <c r="I158" s="148">
        <v>117726</v>
      </c>
      <c r="J158" s="149"/>
      <c r="K158" s="149"/>
      <c r="L158" s="84"/>
      <c r="M158" s="120">
        <v>66</v>
      </c>
      <c r="N158" s="150" t="s">
        <v>1369</v>
      </c>
      <c r="O158" s="151"/>
      <c r="P158" s="151"/>
      <c r="Q158" s="151"/>
      <c r="R158" s="151"/>
      <c r="S158" s="148">
        <v>2658805</v>
      </c>
      <c r="T158" s="149"/>
      <c r="U158" s="149"/>
      <c r="V158" s="78"/>
      <c r="W158" s="176"/>
      <c r="X158" s="150"/>
      <c r="Y158" s="150"/>
      <c r="Z158" s="177"/>
    </row>
    <row r="159" spans="1:26" s="77" customFormat="1" ht="18.75">
      <c r="A159" s="169"/>
      <c r="B159" s="172"/>
      <c r="C159" s="123">
        <v>23</v>
      </c>
      <c r="D159" s="150" t="s">
        <v>1326</v>
      </c>
      <c r="E159" s="151"/>
      <c r="F159" s="151"/>
      <c r="G159" s="151"/>
      <c r="H159" s="151"/>
      <c r="I159" s="148">
        <v>560766</v>
      </c>
      <c r="J159" s="149"/>
      <c r="K159" s="149"/>
      <c r="L159" s="84"/>
      <c r="M159" s="120">
        <v>67</v>
      </c>
      <c r="N159" s="150" t="s">
        <v>1370</v>
      </c>
      <c r="O159" s="151"/>
      <c r="P159" s="151"/>
      <c r="Q159" s="151"/>
      <c r="R159" s="151"/>
      <c r="S159" s="148">
        <v>1682159</v>
      </c>
      <c r="T159" s="149"/>
      <c r="U159" s="149"/>
      <c r="V159" s="78"/>
      <c r="W159" s="176"/>
      <c r="X159" s="150"/>
      <c r="Y159" s="150"/>
      <c r="Z159" s="177"/>
    </row>
    <row r="160" spans="1:26" s="77" customFormat="1" ht="18.75">
      <c r="A160" s="169"/>
      <c r="B160" s="172"/>
      <c r="C160" s="123">
        <v>24</v>
      </c>
      <c r="D160" s="150" t="s">
        <v>1327</v>
      </c>
      <c r="E160" s="151"/>
      <c r="F160" s="151"/>
      <c r="G160" s="151"/>
      <c r="H160" s="151"/>
      <c r="I160" s="148">
        <v>302464</v>
      </c>
      <c r="J160" s="149"/>
      <c r="K160" s="149"/>
      <c r="L160" s="84"/>
      <c r="M160" s="120">
        <v>68</v>
      </c>
      <c r="N160" s="150" t="s">
        <v>1371</v>
      </c>
      <c r="O160" s="151"/>
      <c r="P160" s="151"/>
      <c r="Q160" s="151"/>
      <c r="R160" s="151"/>
      <c r="S160" s="148">
        <v>1141186</v>
      </c>
      <c r="T160" s="149"/>
      <c r="U160" s="149"/>
      <c r="V160" s="78"/>
      <c r="W160" s="176"/>
      <c r="X160" s="150"/>
      <c r="Y160" s="150"/>
      <c r="Z160" s="177"/>
    </row>
    <row r="161" spans="1:26" s="77" customFormat="1" ht="18.75">
      <c r="A161" s="169"/>
      <c r="B161" s="172"/>
      <c r="C161" s="123">
        <v>25</v>
      </c>
      <c r="D161" s="150" t="s">
        <v>1328</v>
      </c>
      <c r="E161" s="151"/>
      <c r="F161" s="151"/>
      <c r="G161" s="151"/>
      <c r="H161" s="151"/>
      <c r="I161" s="148">
        <v>595802</v>
      </c>
      <c r="J161" s="149"/>
      <c r="K161" s="149"/>
      <c r="L161" s="84"/>
      <c r="M161" s="120">
        <v>69</v>
      </c>
      <c r="N161" s="150" t="s">
        <v>1372</v>
      </c>
      <c r="O161" s="151"/>
      <c r="P161" s="151"/>
      <c r="Q161" s="151"/>
      <c r="R161" s="151"/>
      <c r="S161" s="148">
        <v>1281410</v>
      </c>
      <c r="T161" s="149"/>
      <c r="U161" s="149"/>
      <c r="V161" s="78"/>
      <c r="W161" s="176"/>
      <c r="X161" s="150"/>
      <c r="Y161" s="150"/>
      <c r="Z161" s="177"/>
    </row>
    <row r="162" spans="1:26" s="77" customFormat="1" ht="18.75">
      <c r="A162" s="169"/>
      <c r="B162" s="172"/>
      <c r="C162" s="123">
        <v>26</v>
      </c>
      <c r="D162" s="150" t="s">
        <v>1329</v>
      </c>
      <c r="E162" s="151"/>
      <c r="F162" s="151"/>
      <c r="G162" s="151"/>
      <c r="H162" s="151"/>
      <c r="I162" s="148">
        <v>333017</v>
      </c>
      <c r="J162" s="149"/>
      <c r="K162" s="149"/>
      <c r="L162" s="84"/>
      <c r="M162" s="120">
        <v>70</v>
      </c>
      <c r="N162" s="150" t="s">
        <v>1373</v>
      </c>
      <c r="O162" s="151"/>
      <c r="P162" s="151"/>
      <c r="Q162" s="151"/>
      <c r="R162" s="151"/>
      <c r="S162" s="148">
        <v>800129</v>
      </c>
      <c r="T162" s="149"/>
      <c r="U162" s="149"/>
      <c r="V162" s="78"/>
      <c r="W162" s="176"/>
      <c r="X162" s="150"/>
      <c r="Y162" s="150"/>
      <c r="Z162" s="177"/>
    </row>
    <row r="163" spans="1:26" s="77" customFormat="1" ht="18.75">
      <c r="A163" s="169"/>
      <c r="B163" s="172"/>
      <c r="C163" s="123">
        <v>27</v>
      </c>
      <c r="D163" s="150" t="s">
        <v>1330</v>
      </c>
      <c r="E163" s="151"/>
      <c r="F163" s="151"/>
      <c r="G163" s="151"/>
      <c r="H163" s="151"/>
      <c r="I163" s="148">
        <v>1159458</v>
      </c>
      <c r="J163" s="149"/>
      <c r="K163" s="149"/>
      <c r="L163" s="84"/>
      <c r="M163" s="120">
        <v>71</v>
      </c>
      <c r="N163" s="150" t="s">
        <v>1374</v>
      </c>
      <c r="O163" s="151"/>
      <c r="P163" s="151"/>
      <c r="Q163" s="151"/>
      <c r="R163" s="151"/>
      <c r="S163" s="148">
        <v>1196239</v>
      </c>
      <c r="T163" s="149"/>
      <c r="U163" s="149"/>
      <c r="V163" s="78"/>
      <c r="W163" s="176"/>
      <c r="X163" s="150"/>
      <c r="Y163" s="150"/>
      <c r="Z163" s="177"/>
    </row>
    <row r="164" spans="1:26" s="77" customFormat="1" ht="18.75">
      <c r="A164" s="169"/>
      <c r="B164" s="172"/>
      <c r="C164" s="123">
        <v>28</v>
      </c>
      <c r="D164" s="150" t="s">
        <v>1331</v>
      </c>
      <c r="E164" s="151"/>
      <c r="F164" s="151"/>
      <c r="G164" s="151"/>
      <c r="H164" s="151"/>
      <c r="I164" s="148">
        <v>1391092</v>
      </c>
      <c r="J164" s="149"/>
      <c r="K164" s="149"/>
      <c r="L164" s="84"/>
      <c r="M164" s="120">
        <v>72</v>
      </c>
      <c r="N164" s="150" t="s">
        <v>1375</v>
      </c>
      <c r="O164" s="151"/>
      <c r="P164" s="151"/>
      <c r="Q164" s="151"/>
      <c r="R164" s="151"/>
      <c r="S164" s="148">
        <v>1081910</v>
      </c>
      <c r="T164" s="149"/>
      <c r="U164" s="149"/>
      <c r="V164" s="78"/>
      <c r="W164" s="176"/>
      <c r="X164" s="150"/>
      <c r="Y164" s="150"/>
      <c r="Z164" s="177"/>
    </row>
    <row r="165" spans="1:26" s="77" customFormat="1" ht="18.75">
      <c r="A165" s="169"/>
      <c r="B165" s="172"/>
      <c r="C165" s="123">
        <v>29</v>
      </c>
      <c r="D165" s="150" t="s">
        <v>1332</v>
      </c>
      <c r="E165" s="151"/>
      <c r="F165" s="151"/>
      <c r="G165" s="151"/>
      <c r="H165" s="151"/>
      <c r="I165" s="148">
        <v>385858</v>
      </c>
      <c r="J165" s="149"/>
      <c r="K165" s="149"/>
      <c r="L165" s="84"/>
      <c r="M165" s="120">
        <v>73</v>
      </c>
      <c r="N165" s="150" t="s">
        <v>1376</v>
      </c>
      <c r="O165" s="151"/>
      <c r="P165" s="151"/>
      <c r="Q165" s="151"/>
      <c r="R165" s="151"/>
      <c r="S165" s="148">
        <v>200974</v>
      </c>
      <c r="T165" s="149"/>
      <c r="U165" s="149"/>
      <c r="V165" s="78"/>
      <c r="W165" s="176"/>
      <c r="X165" s="150"/>
      <c r="Y165" s="150"/>
      <c r="Z165" s="177"/>
    </row>
    <row r="166" spans="1:26" s="77" customFormat="1" ht="18.75">
      <c r="A166" s="169"/>
      <c r="B166" s="172"/>
      <c r="C166" s="123">
        <v>30</v>
      </c>
      <c r="D166" s="150" t="s">
        <v>1333</v>
      </c>
      <c r="E166" s="151"/>
      <c r="F166" s="151"/>
      <c r="G166" s="151"/>
      <c r="H166" s="151"/>
      <c r="I166" s="148">
        <v>902010</v>
      </c>
      <c r="J166" s="149"/>
      <c r="K166" s="149"/>
      <c r="L166" s="84"/>
      <c r="M166" s="120">
        <v>74</v>
      </c>
      <c r="N166" s="150" t="s">
        <v>1377</v>
      </c>
      <c r="O166" s="151"/>
      <c r="P166" s="151"/>
      <c r="Q166" s="151"/>
      <c r="R166" s="151"/>
      <c r="S166" s="148">
        <v>934726</v>
      </c>
      <c r="T166" s="149"/>
      <c r="U166" s="149"/>
      <c r="V166" s="78"/>
      <c r="W166" s="176"/>
      <c r="X166" s="150"/>
      <c r="Y166" s="150"/>
      <c r="Z166" s="177"/>
    </row>
    <row r="167" spans="1:26" s="77" customFormat="1" ht="18.75">
      <c r="A167" s="169"/>
      <c r="B167" s="172"/>
      <c r="C167" s="123">
        <v>31</v>
      </c>
      <c r="D167" s="150" t="s">
        <v>1334</v>
      </c>
      <c r="E167" s="151"/>
      <c r="F167" s="151"/>
      <c r="G167" s="151"/>
      <c r="H167" s="151"/>
      <c r="I167" s="148">
        <v>592393</v>
      </c>
      <c r="J167" s="149"/>
      <c r="K167" s="149"/>
      <c r="L167" s="84"/>
      <c r="M167" s="120">
        <v>75</v>
      </c>
      <c r="N167" s="150" t="s">
        <v>1378</v>
      </c>
      <c r="O167" s="151"/>
      <c r="P167" s="151"/>
      <c r="Q167" s="151"/>
      <c r="R167" s="151"/>
      <c r="S167" s="148">
        <v>768923</v>
      </c>
      <c r="T167" s="149"/>
      <c r="U167" s="149"/>
      <c r="V167" s="78"/>
      <c r="W167" s="176"/>
      <c r="X167" s="150"/>
      <c r="Y167" s="150"/>
      <c r="Z167" s="177"/>
    </row>
    <row r="168" spans="1:26" s="77" customFormat="1" ht="18.75">
      <c r="A168" s="169"/>
      <c r="B168" s="172"/>
      <c r="C168" s="123">
        <v>32</v>
      </c>
      <c r="D168" s="150" t="s">
        <v>1335</v>
      </c>
      <c r="E168" s="151"/>
      <c r="F168" s="151"/>
      <c r="G168" s="151"/>
      <c r="H168" s="151"/>
      <c r="I168" s="148">
        <v>697349</v>
      </c>
      <c r="J168" s="149"/>
      <c r="K168" s="149"/>
      <c r="L168" s="84"/>
      <c r="M168" s="120">
        <v>76</v>
      </c>
      <c r="N168" s="150" t="s">
        <v>1379</v>
      </c>
      <c r="O168" s="151"/>
      <c r="P168" s="151"/>
      <c r="Q168" s="151"/>
      <c r="R168" s="151"/>
      <c r="S168" s="148">
        <v>584808</v>
      </c>
      <c r="T168" s="149"/>
      <c r="U168" s="149"/>
      <c r="V168" s="78"/>
      <c r="W168" s="176"/>
      <c r="X168" s="150"/>
      <c r="Y168" s="150"/>
      <c r="Z168" s="177"/>
    </row>
    <row r="169" spans="1:26" s="77" customFormat="1" ht="18.75">
      <c r="A169" s="169"/>
      <c r="B169" s="172"/>
      <c r="C169" s="123">
        <v>33</v>
      </c>
      <c r="D169" s="150" t="s">
        <v>1336</v>
      </c>
      <c r="E169" s="151"/>
      <c r="F169" s="151"/>
      <c r="G169" s="151"/>
      <c r="H169" s="151"/>
      <c r="I169" s="148">
        <v>2065160</v>
      </c>
      <c r="J169" s="149"/>
      <c r="K169" s="149"/>
      <c r="L169" s="84"/>
      <c r="M169" s="120">
        <v>77</v>
      </c>
      <c r="N169" s="150" t="s">
        <v>1380</v>
      </c>
      <c r="O169" s="151"/>
      <c r="P169" s="151"/>
      <c r="Q169" s="151"/>
      <c r="R169" s="151"/>
      <c r="S169" s="148">
        <v>1313741</v>
      </c>
      <c r="T169" s="149"/>
      <c r="U169" s="149"/>
      <c r="V169" s="78"/>
      <c r="W169" s="176"/>
      <c r="X169" s="150"/>
      <c r="Y169" s="150"/>
      <c r="Z169" s="177"/>
    </row>
    <row r="170" spans="1:26" s="77" customFormat="1" ht="18.75">
      <c r="A170" s="169"/>
      <c r="B170" s="172"/>
      <c r="C170" s="123">
        <v>34</v>
      </c>
      <c r="D170" s="150" t="s">
        <v>1337</v>
      </c>
      <c r="E170" s="151"/>
      <c r="F170" s="151"/>
      <c r="G170" s="151"/>
      <c r="H170" s="151"/>
      <c r="I170" s="148">
        <v>1443203</v>
      </c>
      <c r="J170" s="149"/>
      <c r="K170" s="149"/>
      <c r="L170" s="84"/>
      <c r="M170" s="120">
        <v>78</v>
      </c>
      <c r="N170" s="150" t="s">
        <v>1381</v>
      </c>
      <c r="O170" s="151"/>
      <c r="P170" s="151"/>
      <c r="Q170" s="151"/>
      <c r="R170" s="151"/>
      <c r="S170" s="148">
        <v>1384492</v>
      </c>
      <c r="T170" s="149"/>
      <c r="U170" s="149"/>
      <c r="V170" s="78"/>
      <c r="W170" s="176"/>
      <c r="X170" s="150"/>
      <c r="Y170" s="150"/>
      <c r="Z170" s="177"/>
    </row>
    <row r="171" spans="1:26" s="77" customFormat="1" ht="18.75">
      <c r="A171" s="169"/>
      <c r="B171" s="172"/>
      <c r="C171" s="123">
        <v>35</v>
      </c>
      <c r="D171" s="150" t="s">
        <v>1338</v>
      </c>
      <c r="E171" s="151"/>
      <c r="F171" s="151"/>
      <c r="G171" s="151"/>
      <c r="H171" s="151"/>
      <c r="I171" s="148">
        <v>2214992</v>
      </c>
      <c r="J171" s="149"/>
      <c r="K171" s="149"/>
      <c r="L171" s="84"/>
      <c r="M171" s="120">
        <v>79</v>
      </c>
      <c r="N171" s="150" t="s">
        <v>1382</v>
      </c>
      <c r="O171" s="151"/>
      <c r="P171" s="151"/>
      <c r="Q171" s="151"/>
      <c r="R171" s="151"/>
      <c r="S171" s="148">
        <v>508029</v>
      </c>
      <c r="T171" s="149"/>
      <c r="U171" s="149"/>
      <c r="V171" s="78"/>
      <c r="W171" s="176"/>
      <c r="X171" s="150"/>
      <c r="Y171" s="150"/>
      <c r="Z171" s="177"/>
    </row>
    <row r="172" spans="1:26" s="77" customFormat="1" ht="18.75">
      <c r="A172" s="169"/>
      <c r="B172" s="172"/>
      <c r="C172" s="123">
        <v>36</v>
      </c>
      <c r="D172" s="150" t="s">
        <v>1339</v>
      </c>
      <c r="E172" s="151"/>
      <c r="F172" s="151"/>
      <c r="G172" s="151"/>
      <c r="H172" s="151"/>
      <c r="I172" s="148">
        <v>1115408</v>
      </c>
      <c r="J172" s="149"/>
      <c r="K172" s="149"/>
      <c r="L172" s="84"/>
      <c r="M172" s="120">
        <v>80</v>
      </c>
      <c r="N172" s="150" t="s">
        <v>1383</v>
      </c>
      <c r="O172" s="151"/>
      <c r="P172" s="151"/>
      <c r="Q172" s="151"/>
      <c r="R172" s="151"/>
      <c r="S172" s="148">
        <v>654119</v>
      </c>
      <c r="T172" s="149"/>
      <c r="U172" s="149"/>
      <c r="V172" s="78"/>
      <c r="W172" s="176"/>
      <c r="X172" s="150"/>
      <c r="Y172" s="150"/>
      <c r="Z172" s="177"/>
    </row>
    <row r="173" spans="1:26" s="77" customFormat="1" ht="18.75">
      <c r="A173" s="169"/>
      <c r="B173" s="172"/>
      <c r="C173" s="123">
        <v>37</v>
      </c>
      <c r="D173" s="150" t="s">
        <v>1340</v>
      </c>
      <c r="E173" s="151"/>
      <c r="F173" s="151"/>
      <c r="G173" s="151"/>
      <c r="H173" s="151"/>
      <c r="I173" s="148">
        <v>879026</v>
      </c>
      <c r="J173" s="149"/>
      <c r="K173" s="149"/>
      <c r="L173" s="84"/>
      <c r="M173" s="120">
        <v>81</v>
      </c>
      <c r="N173" s="150" t="s">
        <v>1384</v>
      </c>
      <c r="O173" s="151"/>
      <c r="P173" s="151"/>
      <c r="Q173" s="151"/>
      <c r="R173" s="151"/>
      <c r="S173" s="148">
        <v>320751</v>
      </c>
      <c r="T173" s="149"/>
      <c r="U173" s="149"/>
      <c r="V173" s="78"/>
      <c r="W173" s="176"/>
      <c r="X173" s="150"/>
      <c r="Y173" s="150"/>
      <c r="Z173" s="177"/>
    </row>
    <row r="174" spans="1:26" s="77" customFormat="1" ht="18.75">
      <c r="A174" s="169"/>
      <c r="B174" s="172"/>
      <c r="C174" s="123">
        <v>38</v>
      </c>
      <c r="D174" s="150" t="s">
        <v>1341</v>
      </c>
      <c r="E174" s="151"/>
      <c r="F174" s="151"/>
      <c r="G174" s="151"/>
      <c r="H174" s="151"/>
      <c r="I174" s="148">
        <v>1242260</v>
      </c>
      <c r="J174" s="149"/>
      <c r="K174" s="149"/>
      <c r="L174" s="84"/>
      <c r="M174" s="120">
        <v>82</v>
      </c>
      <c r="N174" s="150" t="s">
        <v>1385</v>
      </c>
      <c r="O174" s="151"/>
      <c r="P174" s="151"/>
      <c r="Q174" s="151"/>
      <c r="R174" s="151"/>
      <c r="S174" s="148">
        <v>1326066</v>
      </c>
      <c r="T174" s="149"/>
      <c r="U174" s="149"/>
      <c r="V174" s="78"/>
      <c r="W174" s="176"/>
      <c r="X174" s="150"/>
      <c r="Y174" s="150"/>
      <c r="Z174" s="177"/>
    </row>
    <row r="175" spans="1:26" s="77" customFormat="1" ht="18.75">
      <c r="A175" s="169"/>
      <c r="B175" s="172"/>
      <c r="C175" s="123">
        <v>39</v>
      </c>
      <c r="D175" s="150" t="s">
        <v>1342</v>
      </c>
      <c r="E175" s="151"/>
      <c r="F175" s="151"/>
      <c r="G175" s="151"/>
      <c r="H175" s="151"/>
      <c r="I175" s="148">
        <v>817126</v>
      </c>
      <c r="J175" s="149"/>
      <c r="K175" s="149"/>
      <c r="L175" s="84"/>
      <c r="M175" s="120">
        <v>83</v>
      </c>
      <c r="N175" s="150" t="s">
        <v>1386</v>
      </c>
      <c r="O175" s="151"/>
      <c r="P175" s="151"/>
      <c r="Q175" s="151"/>
      <c r="R175" s="151"/>
      <c r="S175" s="148">
        <v>570552</v>
      </c>
      <c r="T175" s="149"/>
      <c r="U175" s="149"/>
      <c r="V175" s="78"/>
      <c r="W175" s="176"/>
      <c r="X175" s="150"/>
      <c r="Y175" s="150"/>
      <c r="Z175" s="177"/>
    </row>
    <row r="176" spans="1:26" s="77" customFormat="1" ht="18.75">
      <c r="A176" s="169"/>
      <c r="B176" s="172"/>
      <c r="C176" s="123">
        <v>40</v>
      </c>
      <c r="D176" s="150" t="s">
        <v>1343</v>
      </c>
      <c r="E176" s="151"/>
      <c r="F176" s="151"/>
      <c r="G176" s="151"/>
      <c r="H176" s="151"/>
      <c r="I176" s="148">
        <v>634767</v>
      </c>
      <c r="J176" s="149"/>
      <c r="K176" s="149"/>
      <c r="L176" s="84"/>
      <c r="M176" s="120">
        <v>84</v>
      </c>
      <c r="N176" s="150" t="s">
        <v>1387</v>
      </c>
      <c r="O176" s="151"/>
      <c r="P176" s="151"/>
      <c r="Q176" s="151"/>
      <c r="R176" s="151"/>
      <c r="S176" s="148">
        <v>885806</v>
      </c>
      <c r="T176" s="149"/>
      <c r="U176" s="149"/>
      <c r="V176" s="78"/>
      <c r="W176" s="176"/>
      <c r="X176" s="150"/>
      <c r="Y176" s="150"/>
      <c r="Z176" s="177"/>
    </row>
    <row r="177" spans="1:28" s="77" customFormat="1" ht="18.75">
      <c r="A177" s="169"/>
      <c r="B177" s="172"/>
      <c r="C177" s="123">
        <v>41</v>
      </c>
      <c r="D177" s="150" t="s">
        <v>1344</v>
      </c>
      <c r="E177" s="151"/>
      <c r="F177" s="151"/>
      <c r="G177" s="151"/>
      <c r="H177" s="151"/>
      <c r="I177" s="148">
        <v>1216486</v>
      </c>
      <c r="J177" s="149"/>
      <c r="K177" s="149"/>
      <c r="L177" s="84"/>
      <c r="M177" s="120">
        <v>85</v>
      </c>
      <c r="N177" s="150" t="s">
        <v>1388</v>
      </c>
      <c r="O177" s="151"/>
      <c r="P177" s="151"/>
      <c r="Q177" s="151"/>
      <c r="R177" s="151"/>
      <c r="S177" s="148">
        <v>1366317</v>
      </c>
      <c r="T177" s="149"/>
      <c r="U177" s="149"/>
      <c r="V177" s="78"/>
      <c r="W177" s="176"/>
      <c r="X177" s="150"/>
      <c r="Y177" s="150"/>
      <c r="Z177" s="177"/>
    </row>
    <row r="178" spans="1:28" s="77" customFormat="1" ht="18.75">
      <c r="A178" s="169"/>
      <c r="B178" s="172"/>
      <c r="C178" s="123">
        <v>42</v>
      </c>
      <c r="D178" s="150" t="s">
        <v>1345</v>
      </c>
      <c r="E178" s="151"/>
      <c r="F178" s="151"/>
      <c r="G178" s="151"/>
      <c r="H178" s="151"/>
      <c r="I178" s="148">
        <v>2046438</v>
      </c>
      <c r="J178" s="149"/>
      <c r="K178" s="149"/>
      <c r="L178" s="84"/>
      <c r="M178" s="120">
        <v>86</v>
      </c>
      <c r="N178" s="150" t="s">
        <v>1389</v>
      </c>
      <c r="O178" s="151"/>
      <c r="P178" s="151"/>
      <c r="Q178" s="151"/>
      <c r="R178" s="151"/>
      <c r="S178" s="148">
        <v>1866481</v>
      </c>
      <c r="T178" s="149"/>
      <c r="U178" s="149"/>
      <c r="V178" s="78"/>
      <c r="W178" s="176"/>
      <c r="X178" s="150"/>
      <c r="Y178" s="150"/>
      <c r="Z178" s="177"/>
    </row>
    <row r="179" spans="1:28" s="77" customFormat="1" ht="18.75">
      <c r="A179" s="169"/>
      <c r="B179" s="172"/>
      <c r="C179" s="123">
        <v>43</v>
      </c>
      <c r="D179" s="150" t="s">
        <v>1346</v>
      </c>
      <c r="E179" s="151"/>
      <c r="F179" s="151"/>
      <c r="G179" s="151"/>
      <c r="H179" s="151"/>
      <c r="I179" s="148">
        <v>1551126</v>
      </c>
      <c r="J179" s="149"/>
      <c r="K179" s="149"/>
      <c r="L179" s="84"/>
      <c r="M179" s="120">
        <v>87</v>
      </c>
      <c r="N179" s="150" t="s">
        <v>1390</v>
      </c>
      <c r="O179" s="151"/>
      <c r="P179" s="151"/>
      <c r="Q179" s="151"/>
      <c r="R179" s="151"/>
      <c r="S179" s="148">
        <v>790766</v>
      </c>
      <c r="T179" s="149"/>
      <c r="U179" s="149"/>
      <c r="V179" s="78"/>
      <c r="W179" s="176"/>
      <c r="X179" s="150"/>
      <c r="Y179" s="150"/>
      <c r="Z179" s="177"/>
    </row>
    <row r="180" spans="1:28" s="77" customFormat="1" ht="18.75">
      <c r="A180" s="169"/>
      <c r="B180" s="172"/>
      <c r="C180" s="124">
        <v>44</v>
      </c>
      <c r="D180" s="154" t="s">
        <v>1347</v>
      </c>
      <c r="E180" s="155"/>
      <c r="F180" s="155"/>
      <c r="G180" s="155"/>
      <c r="H180" s="155"/>
      <c r="I180" s="152">
        <v>3933943</v>
      </c>
      <c r="J180" s="153"/>
      <c r="K180" s="153"/>
      <c r="L180" s="85"/>
      <c r="M180" s="121"/>
      <c r="N180" s="154"/>
      <c r="O180" s="155"/>
      <c r="P180" s="155"/>
      <c r="Q180" s="155"/>
      <c r="R180" s="155"/>
      <c r="S180" s="152"/>
      <c r="T180" s="153"/>
      <c r="U180" s="153"/>
      <c r="V180" s="90"/>
      <c r="W180" s="176"/>
      <c r="X180" s="150"/>
      <c r="Y180" s="150"/>
      <c r="Z180" s="177"/>
    </row>
    <row r="181" spans="1:28" s="77" customFormat="1" ht="19.5" customHeight="1">
      <c r="A181" s="170"/>
      <c r="B181" s="182"/>
      <c r="C181" s="162" t="s">
        <v>1503</v>
      </c>
      <c r="D181" s="163"/>
      <c r="E181" s="163"/>
      <c r="F181" s="163"/>
      <c r="G181" s="163"/>
      <c r="H181" s="163"/>
      <c r="I181" s="163"/>
      <c r="J181" s="163"/>
      <c r="K181" s="163"/>
      <c r="L181" s="164"/>
      <c r="M181" s="165">
        <f>SUM(I137:K180,S137:U179)</f>
        <v>85612014</v>
      </c>
      <c r="N181" s="166"/>
      <c r="O181" s="166"/>
      <c r="P181" s="166"/>
      <c r="Q181" s="166"/>
      <c r="R181" s="166"/>
      <c r="S181" s="166"/>
      <c r="T181" s="166"/>
      <c r="U181" s="166"/>
      <c r="V181" s="167"/>
      <c r="W181" s="178"/>
      <c r="X181" s="179"/>
      <c r="Y181" s="179"/>
      <c r="Z181" s="180"/>
    </row>
    <row r="182" spans="1:28" ht="18.75">
      <c r="A182" s="168">
        <f>HYPERLINK("#交付一覧!A93",78)</f>
        <v>78</v>
      </c>
      <c r="B182" s="171" t="s">
        <v>710</v>
      </c>
      <c r="C182" s="122">
        <v>1</v>
      </c>
      <c r="D182" s="156" t="s">
        <v>1392</v>
      </c>
      <c r="E182" s="157"/>
      <c r="F182" s="157"/>
      <c r="G182" s="157"/>
      <c r="H182" s="157"/>
      <c r="I182" s="158">
        <v>121000</v>
      </c>
      <c r="J182" s="159"/>
      <c r="K182" s="159"/>
      <c r="L182" s="83"/>
      <c r="M182" s="119">
        <v>3</v>
      </c>
      <c r="N182" s="156" t="s">
        <v>1394</v>
      </c>
      <c r="O182" s="157"/>
      <c r="P182" s="157"/>
      <c r="Q182" s="157"/>
      <c r="R182" s="157"/>
      <c r="S182" s="158">
        <v>300000</v>
      </c>
      <c r="T182" s="159"/>
      <c r="U182" s="159"/>
      <c r="V182" s="76"/>
      <c r="W182" s="174" t="s">
        <v>1391</v>
      </c>
      <c r="X182" s="156"/>
      <c r="Y182" s="156"/>
      <c r="Z182" s="175"/>
      <c r="AA182" s="6"/>
      <c r="AB182" s="6"/>
    </row>
    <row r="183" spans="1:28" s="77" customFormat="1" ht="18.75">
      <c r="A183" s="169"/>
      <c r="B183" s="172"/>
      <c r="C183" s="124">
        <v>2</v>
      </c>
      <c r="D183" s="154" t="s">
        <v>1393</v>
      </c>
      <c r="E183" s="155"/>
      <c r="F183" s="155"/>
      <c r="G183" s="155"/>
      <c r="H183" s="155"/>
      <c r="I183" s="152">
        <v>179000</v>
      </c>
      <c r="J183" s="153"/>
      <c r="K183" s="153"/>
      <c r="L183" s="85"/>
      <c r="M183" s="121"/>
      <c r="N183" s="154"/>
      <c r="O183" s="155"/>
      <c r="P183" s="155"/>
      <c r="Q183" s="155"/>
      <c r="R183" s="155"/>
      <c r="S183" s="152"/>
      <c r="T183" s="153"/>
      <c r="U183" s="153"/>
      <c r="V183" s="90"/>
      <c r="W183" s="176"/>
      <c r="X183" s="150"/>
      <c r="Y183" s="150"/>
      <c r="Z183" s="177"/>
    </row>
    <row r="184" spans="1:28" s="77" customFormat="1" ht="19.5" customHeight="1">
      <c r="A184" s="170"/>
      <c r="B184" s="182"/>
      <c r="C184" s="162" t="s">
        <v>1502</v>
      </c>
      <c r="D184" s="163"/>
      <c r="E184" s="163"/>
      <c r="F184" s="163"/>
      <c r="G184" s="163"/>
      <c r="H184" s="163"/>
      <c r="I184" s="163"/>
      <c r="J184" s="163"/>
      <c r="K184" s="163"/>
      <c r="L184" s="164"/>
      <c r="M184" s="165">
        <f>SUM(I182:K183,S182)</f>
        <v>600000</v>
      </c>
      <c r="N184" s="166"/>
      <c r="O184" s="166"/>
      <c r="P184" s="166"/>
      <c r="Q184" s="166"/>
      <c r="R184" s="166"/>
      <c r="S184" s="166"/>
      <c r="T184" s="166"/>
      <c r="U184" s="166"/>
      <c r="V184" s="167"/>
      <c r="W184" s="178"/>
      <c r="X184" s="179"/>
      <c r="Y184" s="179"/>
      <c r="Z184" s="180"/>
    </row>
    <row r="185" spans="1:28" ht="27" customHeight="1">
      <c r="A185" s="168">
        <f>HYPERLINK("#交付一覧!A96",81)</f>
        <v>81</v>
      </c>
      <c r="B185" s="171" t="s">
        <v>713</v>
      </c>
      <c r="C185" s="122">
        <v>1</v>
      </c>
      <c r="D185" s="156" t="s">
        <v>1395</v>
      </c>
      <c r="E185" s="157"/>
      <c r="F185" s="157"/>
      <c r="G185" s="157"/>
      <c r="H185" s="157"/>
      <c r="I185" s="158">
        <v>1884912</v>
      </c>
      <c r="J185" s="159"/>
      <c r="K185" s="159"/>
      <c r="L185" s="83"/>
      <c r="M185" s="119">
        <v>11</v>
      </c>
      <c r="N185" s="156" t="s">
        <v>1405</v>
      </c>
      <c r="O185" s="157"/>
      <c r="P185" s="157"/>
      <c r="Q185" s="157"/>
      <c r="R185" s="157"/>
      <c r="S185" s="158">
        <v>4133528</v>
      </c>
      <c r="T185" s="159"/>
      <c r="U185" s="159"/>
      <c r="V185" s="76"/>
      <c r="W185" s="174" t="s">
        <v>1391</v>
      </c>
      <c r="X185" s="156"/>
      <c r="Y185" s="156"/>
      <c r="Z185" s="175"/>
      <c r="AA185" s="6"/>
      <c r="AB185" s="6"/>
    </row>
    <row r="186" spans="1:28" s="77" customFormat="1" ht="27" customHeight="1">
      <c r="A186" s="169"/>
      <c r="B186" s="172"/>
      <c r="C186" s="123">
        <v>2</v>
      </c>
      <c r="D186" s="150" t="s">
        <v>1396</v>
      </c>
      <c r="E186" s="151"/>
      <c r="F186" s="151"/>
      <c r="G186" s="151"/>
      <c r="H186" s="151"/>
      <c r="I186" s="148">
        <v>147620</v>
      </c>
      <c r="J186" s="149"/>
      <c r="K186" s="149"/>
      <c r="L186" s="84"/>
      <c r="M186" s="120">
        <v>12</v>
      </c>
      <c r="N186" s="150" t="s">
        <v>1406</v>
      </c>
      <c r="O186" s="151"/>
      <c r="P186" s="151"/>
      <c r="Q186" s="151"/>
      <c r="R186" s="151"/>
      <c r="S186" s="148">
        <v>2654810</v>
      </c>
      <c r="T186" s="149"/>
      <c r="U186" s="149"/>
      <c r="V186" s="78"/>
      <c r="W186" s="176"/>
      <c r="X186" s="150"/>
      <c r="Y186" s="150"/>
      <c r="Z186" s="177"/>
    </row>
    <row r="187" spans="1:28" s="77" customFormat="1" ht="27" customHeight="1">
      <c r="A187" s="169"/>
      <c r="B187" s="172"/>
      <c r="C187" s="123">
        <v>3</v>
      </c>
      <c r="D187" s="150" t="s">
        <v>1397</v>
      </c>
      <c r="E187" s="151"/>
      <c r="F187" s="151"/>
      <c r="G187" s="151"/>
      <c r="H187" s="151"/>
      <c r="I187" s="148">
        <v>663900</v>
      </c>
      <c r="J187" s="149"/>
      <c r="K187" s="149"/>
      <c r="L187" s="84"/>
      <c r="M187" s="120">
        <v>13</v>
      </c>
      <c r="N187" s="150" t="s">
        <v>1407</v>
      </c>
      <c r="O187" s="151"/>
      <c r="P187" s="151"/>
      <c r="Q187" s="151"/>
      <c r="R187" s="151"/>
      <c r="S187" s="148">
        <v>1287930</v>
      </c>
      <c r="T187" s="149"/>
      <c r="U187" s="149"/>
      <c r="V187" s="78"/>
      <c r="W187" s="176"/>
      <c r="X187" s="150"/>
      <c r="Y187" s="150"/>
      <c r="Z187" s="177"/>
    </row>
    <row r="188" spans="1:28" s="77" customFormat="1" ht="27" customHeight="1">
      <c r="A188" s="169"/>
      <c r="B188" s="172"/>
      <c r="C188" s="123">
        <v>4</v>
      </c>
      <c r="D188" s="150" t="s">
        <v>1398</v>
      </c>
      <c r="E188" s="151"/>
      <c r="F188" s="151"/>
      <c r="G188" s="151"/>
      <c r="H188" s="151"/>
      <c r="I188" s="148">
        <v>5687200</v>
      </c>
      <c r="J188" s="149"/>
      <c r="K188" s="149"/>
      <c r="L188" s="84"/>
      <c r="M188" s="120">
        <v>14</v>
      </c>
      <c r="N188" s="150" t="s">
        <v>1408</v>
      </c>
      <c r="O188" s="151"/>
      <c r="P188" s="151"/>
      <c r="Q188" s="151"/>
      <c r="R188" s="151"/>
      <c r="S188" s="148">
        <v>208100</v>
      </c>
      <c r="T188" s="149"/>
      <c r="U188" s="149"/>
      <c r="V188" s="78"/>
      <c r="W188" s="176"/>
      <c r="X188" s="150"/>
      <c r="Y188" s="150"/>
      <c r="Z188" s="177"/>
    </row>
    <row r="189" spans="1:28" s="77" customFormat="1" ht="27" customHeight="1">
      <c r="A189" s="169"/>
      <c r="B189" s="172"/>
      <c r="C189" s="123">
        <v>5</v>
      </c>
      <c r="D189" s="150" t="s">
        <v>1399</v>
      </c>
      <c r="E189" s="151"/>
      <c r="F189" s="151"/>
      <c r="G189" s="151"/>
      <c r="H189" s="151"/>
      <c r="I189" s="148">
        <v>2394330</v>
      </c>
      <c r="J189" s="149"/>
      <c r="K189" s="149"/>
      <c r="L189" s="84"/>
      <c r="M189" s="120">
        <v>15</v>
      </c>
      <c r="N189" s="150" t="s">
        <v>1409</v>
      </c>
      <c r="O189" s="151"/>
      <c r="P189" s="151"/>
      <c r="Q189" s="151"/>
      <c r="R189" s="151"/>
      <c r="S189" s="148">
        <v>1030850</v>
      </c>
      <c r="T189" s="149"/>
      <c r="U189" s="149"/>
      <c r="V189" s="78"/>
      <c r="W189" s="176"/>
      <c r="X189" s="150"/>
      <c r="Y189" s="150"/>
      <c r="Z189" s="177"/>
    </row>
    <row r="190" spans="1:28" s="77" customFormat="1" ht="27" customHeight="1">
      <c r="A190" s="169"/>
      <c r="B190" s="172"/>
      <c r="C190" s="123">
        <v>6</v>
      </c>
      <c r="D190" s="150" t="s">
        <v>1400</v>
      </c>
      <c r="E190" s="151"/>
      <c r="F190" s="151"/>
      <c r="G190" s="151"/>
      <c r="H190" s="151"/>
      <c r="I190" s="148">
        <v>1117030</v>
      </c>
      <c r="J190" s="149"/>
      <c r="K190" s="149"/>
      <c r="L190" s="84"/>
      <c r="M190" s="120">
        <v>16</v>
      </c>
      <c r="N190" s="150" t="s">
        <v>1410</v>
      </c>
      <c r="O190" s="151"/>
      <c r="P190" s="151"/>
      <c r="Q190" s="151"/>
      <c r="R190" s="151"/>
      <c r="S190" s="148">
        <v>374510</v>
      </c>
      <c r="T190" s="149"/>
      <c r="U190" s="149"/>
      <c r="V190" s="78"/>
      <c r="W190" s="176"/>
      <c r="X190" s="150"/>
      <c r="Y190" s="150"/>
      <c r="Z190" s="177"/>
    </row>
    <row r="191" spans="1:28" s="77" customFormat="1" ht="27" customHeight="1">
      <c r="A191" s="169"/>
      <c r="B191" s="172"/>
      <c r="C191" s="123">
        <v>7</v>
      </c>
      <c r="D191" s="150" t="s">
        <v>1401</v>
      </c>
      <c r="E191" s="151"/>
      <c r="F191" s="151"/>
      <c r="G191" s="151"/>
      <c r="H191" s="151"/>
      <c r="I191" s="148">
        <v>1177670</v>
      </c>
      <c r="J191" s="149"/>
      <c r="K191" s="149"/>
      <c r="L191" s="84"/>
      <c r="M191" s="120">
        <v>17</v>
      </c>
      <c r="N191" s="150" t="s">
        <v>1411</v>
      </c>
      <c r="O191" s="151"/>
      <c r="P191" s="151"/>
      <c r="Q191" s="151"/>
      <c r="R191" s="151"/>
      <c r="S191" s="148">
        <v>1587710</v>
      </c>
      <c r="T191" s="149"/>
      <c r="U191" s="149"/>
      <c r="V191" s="78"/>
      <c r="W191" s="176"/>
      <c r="X191" s="150"/>
      <c r="Y191" s="150"/>
      <c r="Z191" s="177"/>
    </row>
    <row r="192" spans="1:28" s="77" customFormat="1" ht="27" customHeight="1">
      <c r="A192" s="169"/>
      <c r="B192" s="172"/>
      <c r="C192" s="123">
        <v>8</v>
      </c>
      <c r="D192" s="150" t="s">
        <v>1402</v>
      </c>
      <c r="E192" s="151"/>
      <c r="F192" s="151"/>
      <c r="G192" s="151"/>
      <c r="H192" s="151"/>
      <c r="I192" s="148">
        <v>706788</v>
      </c>
      <c r="J192" s="149"/>
      <c r="K192" s="149"/>
      <c r="L192" s="84"/>
      <c r="M192" s="120">
        <v>18</v>
      </c>
      <c r="N192" s="150" t="s">
        <v>1412</v>
      </c>
      <c r="O192" s="151"/>
      <c r="P192" s="151"/>
      <c r="Q192" s="151"/>
      <c r="R192" s="151"/>
      <c r="S192" s="148">
        <v>617180</v>
      </c>
      <c r="T192" s="149"/>
      <c r="U192" s="149"/>
      <c r="V192" s="78"/>
      <c r="W192" s="176"/>
      <c r="X192" s="150"/>
      <c r="Y192" s="150"/>
      <c r="Z192" s="177"/>
    </row>
    <row r="193" spans="1:28" s="77" customFormat="1" ht="27" customHeight="1">
      <c r="A193" s="169"/>
      <c r="B193" s="172"/>
      <c r="C193" s="123">
        <v>9</v>
      </c>
      <c r="D193" s="150" t="s">
        <v>1403</v>
      </c>
      <c r="E193" s="151"/>
      <c r="F193" s="151"/>
      <c r="G193" s="151"/>
      <c r="H193" s="151"/>
      <c r="I193" s="148">
        <v>661130</v>
      </c>
      <c r="J193" s="149"/>
      <c r="K193" s="149"/>
      <c r="L193" s="84"/>
      <c r="M193" s="120">
        <v>19</v>
      </c>
      <c r="N193" s="150" t="s">
        <v>1413</v>
      </c>
      <c r="O193" s="151"/>
      <c r="P193" s="151"/>
      <c r="Q193" s="151"/>
      <c r="R193" s="151"/>
      <c r="S193" s="148">
        <v>888780</v>
      </c>
      <c r="T193" s="149"/>
      <c r="U193" s="149"/>
      <c r="V193" s="78"/>
      <c r="W193" s="176"/>
      <c r="X193" s="150"/>
      <c r="Y193" s="150"/>
      <c r="Z193" s="177"/>
    </row>
    <row r="194" spans="1:28" s="77" customFormat="1" ht="27" customHeight="1">
      <c r="A194" s="169"/>
      <c r="B194" s="172"/>
      <c r="C194" s="124">
        <v>10</v>
      </c>
      <c r="D194" s="154" t="s">
        <v>1404</v>
      </c>
      <c r="E194" s="155"/>
      <c r="F194" s="155"/>
      <c r="G194" s="155"/>
      <c r="H194" s="155"/>
      <c r="I194" s="152">
        <v>4990226</v>
      </c>
      <c r="J194" s="153"/>
      <c r="K194" s="153"/>
      <c r="L194" s="85"/>
      <c r="M194" s="121">
        <v>20</v>
      </c>
      <c r="N194" s="154" t="s">
        <v>1414</v>
      </c>
      <c r="O194" s="155"/>
      <c r="P194" s="155"/>
      <c r="Q194" s="155"/>
      <c r="R194" s="155"/>
      <c r="S194" s="152">
        <v>1045370</v>
      </c>
      <c r="T194" s="153"/>
      <c r="U194" s="153"/>
      <c r="V194" s="90"/>
      <c r="W194" s="176"/>
      <c r="X194" s="150"/>
      <c r="Y194" s="150"/>
      <c r="Z194" s="177"/>
    </row>
    <row r="195" spans="1:28" s="77" customFormat="1" ht="19.5" customHeight="1">
      <c r="A195" s="170"/>
      <c r="B195" s="182"/>
      <c r="C195" s="162" t="s">
        <v>1504</v>
      </c>
      <c r="D195" s="163"/>
      <c r="E195" s="163"/>
      <c r="F195" s="163"/>
      <c r="G195" s="163"/>
      <c r="H195" s="163"/>
      <c r="I195" s="163"/>
      <c r="J195" s="163"/>
      <c r="K195" s="163"/>
      <c r="L195" s="164"/>
      <c r="M195" s="165">
        <f>SUM(I185:K194,S185:U194)</f>
        <v>33259574</v>
      </c>
      <c r="N195" s="166"/>
      <c r="O195" s="166"/>
      <c r="P195" s="166"/>
      <c r="Q195" s="166"/>
      <c r="R195" s="166"/>
      <c r="S195" s="166"/>
      <c r="T195" s="166"/>
      <c r="U195" s="166"/>
      <c r="V195" s="167"/>
      <c r="W195" s="178"/>
      <c r="X195" s="179"/>
      <c r="Y195" s="179"/>
      <c r="Z195" s="180"/>
    </row>
    <row r="196" spans="1:28" ht="27" customHeight="1">
      <c r="A196" s="168">
        <f>HYPERLINK("#交付一覧!A97",82)</f>
        <v>82</v>
      </c>
      <c r="B196" s="171" t="s">
        <v>715</v>
      </c>
      <c r="C196" s="122">
        <v>1</v>
      </c>
      <c r="D196" s="156" t="s">
        <v>1395</v>
      </c>
      <c r="E196" s="157"/>
      <c r="F196" s="157"/>
      <c r="G196" s="157"/>
      <c r="H196" s="157"/>
      <c r="I196" s="158">
        <v>1460668</v>
      </c>
      <c r="J196" s="159"/>
      <c r="K196" s="159"/>
      <c r="L196" s="83"/>
      <c r="M196" s="119">
        <v>8</v>
      </c>
      <c r="N196" s="156" t="s">
        <v>1405</v>
      </c>
      <c r="O196" s="157"/>
      <c r="P196" s="157"/>
      <c r="Q196" s="157"/>
      <c r="R196" s="157"/>
      <c r="S196" s="158">
        <v>3028348</v>
      </c>
      <c r="T196" s="159"/>
      <c r="U196" s="159"/>
      <c r="V196" s="76"/>
      <c r="W196" s="174" t="s">
        <v>1391</v>
      </c>
      <c r="X196" s="156"/>
      <c r="Y196" s="156"/>
      <c r="Z196" s="175"/>
      <c r="AA196" s="6"/>
      <c r="AB196" s="6"/>
    </row>
    <row r="197" spans="1:28" s="77" customFormat="1" ht="27" customHeight="1">
      <c r="A197" s="169"/>
      <c r="B197" s="172"/>
      <c r="C197" s="123">
        <v>2</v>
      </c>
      <c r="D197" s="150" t="s">
        <v>1397</v>
      </c>
      <c r="E197" s="151"/>
      <c r="F197" s="151"/>
      <c r="G197" s="151"/>
      <c r="H197" s="151"/>
      <c r="I197" s="148">
        <v>548852</v>
      </c>
      <c r="J197" s="149"/>
      <c r="K197" s="149"/>
      <c r="L197" s="84"/>
      <c r="M197" s="120">
        <v>9</v>
      </c>
      <c r="N197" s="150" t="s">
        <v>1406</v>
      </c>
      <c r="O197" s="151"/>
      <c r="P197" s="151"/>
      <c r="Q197" s="151"/>
      <c r="R197" s="151"/>
      <c r="S197" s="148">
        <v>2107226</v>
      </c>
      <c r="T197" s="149"/>
      <c r="U197" s="149"/>
      <c r="V197" s="78"/>
      <c r="W197" s="176"/>
      <c r="X197" s="150"/>
      <c r="Y197" s="150"/>
      <c r="Z197" s="177"/>
    </row>
    <row r="198" spans="1:28" s="77" customFormat="1" ht="27" customHeight="1">
      <c r="A198" s="169"/>
      <c r="B198" s="172"/>
      <c r="C198" s="123">
        <v>3</v>
      </c>
      <c r="D198" s="150" t="s">
        <v>1398</v>
      </c>
      <c r="E198" s="151"/>
      <c r="F198" s="151"/>
      <c r="G198" s="151"/>
      <c r="H198" s="151"/>
      <c r="I198" s="148">
        <v>4531218</v>
      </c>
      <c r="J198" s="149"/>
      <c r="K198" s="149"/>
      <c r="L198" s="84"/>
      <c r="M198" s="120">
        <v>10</v>
      </c>
      <c r="N198" s="150" t="s">
        <v>1407</v>
      </c>
      <c r="O198" s="151"/>
      <c r="P198" s="151"/>
      <c r="Q198" s="151"/>
      <c r="R198" s="151"/>
      <c r="S198" s="148">
        <v>1053122</v>
      </c>
      <c r="T198" s="149"/>
      <c r="U198" s="149"/>
      <c r="V198" s="78"/>
      <c r="W198" s="176"/>
      <c r="X198" s="150"/>
      <c r="Y198" s="150"/>
      <c r="Z198" s="177"/>
    </row>
    <row r="199" spans="1:28" s="77" customFormat="1" ht="27" customHeight="1">
      <c r="A199" s="169"/>
      <c r="B199" s="172"/>
      <c r="C199" s="123">
        <v>4</v>
      </c>
      <c r="D199" s="150" t="s">
        <v>1399</v>
      </c>
      <c r="E199" s="151"/>
      <c r="F199" s="151"/>
      <c r="G199" s="151"/>
      <c r="H199" s="151"/>
      <c r="I199" s="148">
        <v>1756446</v>
      </c>
      <c r="J199" s="149"/>
      <c r="K199" s="149"/>
      <c r="L199" s="84"/>
      <c r="M199" s="120">
        <v>11</v>
      </c>
      <c r="N199" s="150" t="s">
        <v>1409</v>
      </c>
      <c r="O199" s="151"/>
      <c r="P199" s="151"/>
      <c r="Q199" s="151"/>
      <c r="R199" s="151"/>
      <c r="S199" s="148">
        <v>839914</v>
      </c>
      <c r="T199" s="149"/>
      <c r="U199" s="149"/>
      <c r="V199" s="78"/>
      <c r="W199" s="176"/>
      <c r="X199" s="150"/>
      <c r="Y199" s="150"/>
      <c r="Z199" s="177"/>
    </row>
    <row r="200" spans="1:28" s="77" customFormat="1" ht="27" customHeight="1">
      <c r="A200" s="169"/>
      <c r="B200" s="172"/>
      <c r="C200" s="123">
        <v>5</v>
      </c>
      <c r="D200" s="150" t="s">
        <v>1400</v>
      </c>
      <c r="E200" s="151"/>
      <c r="F200" s="151"/>
      <c r="G200" s="151"/>
      <c r="H200" s="151"/>
      <c r="I200" s="148">
        <v>722646</v>
      </c>
      <c r="J200" s="149"/>
      <c r="K200" s="149"/>
      <c r="L200" s="84"/>
      <c r="M200" s="120">
        <v>12</v>
      </c>
      <c r="N200" s="150" t="s">
        <v>1411</v>
      </c>
      <c r="O200" s="151"/>
      <c r="P200" s="151"/>
      <c r="Q200" s="151"/>
      <c r="R200" s="151"/>
      <c r="S200" s="148">
        <v>1150358</v>
      </c>
      <c r="T200" s="149"/>
      <c r="U200" s="149"/>
      <c r="V200" s="78"/>
      <c r="W200" s="176"/>
      <c r="X200" s="150"/>
      <c r="Y200" s="150"/>
      <c r="Z200" s="177"/>
    </row>
    <row r="201" spans="1:28" s="77" customFormat="1" ht="27" customHeight="1">
      <c r="A201" s="169"/>
      <c r="B201" s="172"/>
      <c r="C201" s="123">
        <v>6</v>
      </c>
      <c r="D201" s="150" t="s">
        <v>1402</v>
      </c>
      <c r="E201" s="151"/>
      <c r="F201" s="151"/>
      <c r="G201" s="151"/>
      <c r="H201" s="151"/>
      <c r="I201" s="148">
        <v>523286</v>
      </c>
      <c r="J201" s="149"/>
      <c r="K201" s="149"/>
      <c r="L201" s="84"/>
      <c r="M201" s="120">
        <v>13</v>
      </c>
      <c r="N201" s="150" t="s">
        <v>1414</v>
      </c>
      <c r="O201" s="151"/>
      <c r="P201" s="151"/>
      <c r="Q201" s="151"/>
      <c r="R201" s="151"/>
      <c r="S201" s="148">
        <v>859194</v>
      </c>
      <c r="T201" s="149"/>
      <c r="U201" s="149"/>
      <c r="V201" s="78"/>
      <c r="W201" s="176"/>
      <c r="X201" s="150"/>
      <c r="Y201" s="150"/>
      <c r="Z201" s="177"/>
    </row>
    <row r="202" spans="1:28" s="77" customFormat="1" ht="27" customHeight="1">
      <c r="A202" s="169"/>
      <c r="B202" s="172"/>
      <c r="C202" s="124">
        <v>7</v>
      </c>
      <c r="D202" s="154" t="s">
        <v>1404</v>
      </c>
      <c r="E202" s="155"/>
      <c r="F202" s="155"/>
      <c r="G202" s="155"/>
      <c r="H202" s="155"/>
      <c r="I202" s="152">
        <v>3523792</v>
      </c>
      <c r="J202" s="153"/>
      <c r="K202" s="153"/>
      <c r="L202" s="85"/>
      <c r="M202" s="121"/>
      <c r="N202" s="154"/>
      <c r="O202" s="155"/>
      <c r="P202" s="155"/>
      <c r="Q202" s="155"/>
      <c r="R202" s="155"/>
      <c r="S202" s="152"/>
      <c r="T202" s="153"/>
      <c r="U202" s="153"/>
      <c r="V202" s="90"/>
      <c r="W202" s="176"/>
      <c r="X202" s="150"/>
      <c r="Y202" s="150"/>
      <c r="Z202" s="177"/>
    </row>
    <row r="203" spans="1:28" s="77" customFormat="1" ht="19.5" customHeight="1">
      <c r="A203" s="170"/>
      <c r="B203" s="182"/>
      <c r="C203" s="162" t="s">
        <v>1505</v>
      </c>
      <c r="D203" s="163"/>
      <c r="E203" s="163"/>
      <c r="F203" s="163"/>
      <c r="G203" s="163"/>
      <c r="H203" s="163"/>
      <c r="I203" s="163"/>
      <c r="J203" s="163"/>
      <c r="K203" s="163"/>
      <c r="L203" s="164"/>
      <c r="M203" s="165">
        <f>SUM(I196:K202,S196:U201)</f>
        <v>22105070</v>
      </c>
      <c r="N203" s="166"/>
      <c r="O203" s="166"/>
      <c r="P203" s="166"/>
      <c r="Q203" s="166"/>
      <c r="R203" s="166"/>
      <c r="S203" s="166"/>
      <c r="T203" s="166"/>
      <c r="U203" s="166"/>
      <c r="V203" s="167"/>
      <c r="W203" s="178"/>
      <c r="X203" s="179"/>
      <c r="Y203" s="179"/>
      <c r="Z203" s="180"/>
    </row>
    <row r="204" spans="1:28" ht="27" customHeight="1">
      <c r="A204" s="168">
        <f>HYPERLINK("#交付一覧!A100",85)</f>
        <v>85</v>
      </c>
      <c r="B204" s="171" t="s">
        <v>722</v>
      </c>
      <c r="C204" s="122">
        <v>1</v>
      </c>
      <c r="D204" s="156" t="s">
        <v>1415</v>
      </c>
      <c r="E204" s="157"/>
      <c r="F204" s="157"/>
      <c r="G204" s="157"/>
      <c r="H204" s="157"/>
      <c r="I204" s="158">
        <v>40000</v>
      </c>
      <c r="J204" s="159"/>
      <c r="K204" s="159"/>
      <c r="L204" s="83"/>
      <c r="M204" s="119">
        <v>5</v>
      </c>
      <c r="N204" s="156" t="s">
        <v>1419</v>
      </c>
      <c r="O204" s="157"/>
      <c r="P204" s="157"/>
      <c r="Q204" s="157"/>
      <c r="R204" s="157"/>
      <c r="S204" s="158">
        <v>40000</v>
      </c>
      <c r="T204" s="159"/>
      <c r="U204" s="159"/>
      <c r="V204" s="76"/>
      <c r="W204" s="174" t="s">
        <v>1391</v>
      </c>
      <c r="X204" s="156"/>
      <c r="Y204" s="156"/>
      <c r="Z204" s="175"/>
      <c r="AA204" s="6"/>
      <c r="AB204" s="6"/>
    </row>
    <row r="205" spans="1:28" s="77" customFormat="1" ht="27" customHeight="1">
      <c r="A205" s="169"/>
      <c r="B205" s="172"/>
      <c r="C205" s="123">
        <v>2</v>
      </c>
      <c r="D205" s="150" t="s">
        <v>1416</v>
      </c>
      <c r="E205" s="151"/>
      <c r="F205" s="151"/>
      <c r="G205" s="151"/>
      <c r="H205" s="151"/>
      <c r="I205" s="148">
        <v>40000</v>
      </c>
      <c r="J205" s="149"/>
      <c r="K205" s="149"/>
      <c r="L205" s="84"/>
      <c r="M205" s="120">
        <v>6</v>
      </c>
      <c r="N205" s="150" t="s">
        <v>1420</v>
      </c>
      <c r="O205" s="151"/>
      <c r="P205" s="151"/>
      <c r="Q205" s="151"/>
      <c r="R205" s="151"/>
      <c r="S205" s="148">
        <v>40000</v>
      </c>
      <c r="T205" s="149"/>
      <c r="U205" s="149"/>
      <c r="V205" s="78"/>
      <c r="W205" s="176"/>
      <c r="X205" s="150"/>
      <c r="Y205" s="150"/>
      <c r="Z205" s="177"/>
    </row>
    <row r="206" spans="1:28" s="77" customFormat="1" ht="27" customHeight="1">
      <c r="A206" s="169"/>
      <c r="B206" s="172"/>
      <c r="C206" s="123">
        <v>3</v>
      </c>
      <c r="D206" s="150" t="s">
        <v>1417</v>
      </c>
      <c r="E206" s="151"/>
      <c r="F206" s="151"/>
      <c r="G206" s="151"/>
      <c r="H206" s="151"/>
      <c r="I206" s="148">
        <v>40000</v>
      </c>
      <c r="J206" s="149"/>
      <c r="K206" s="149"/>
      <c r="L206" s="84"/>
      <c r="M206" s="120">
        <v>7</v>
      </c>
      <c r="N206" s="150" t="s">
        <v>1421</v>
      </c>
      <c r="O206" s="151"/>
      <c r="P206" s="151"/>
      <c r="Q206" s="151"/>
      <c r="R206" s="151"/>
      <c r="S206" s="148">
        <v>40000</v>
      </c>
      <c r="T206" s="149"/>
      <c r="U206" s="149"/>
      <c r="V206" s="78"/>
      <c r="W206" s="176"/>
      <c r="X206" s="150"/>
      <c r="Y206" s="150"/>
      <c r="Z206" s="177"/>
    </row>
    <row r="207" spans="1:28" s="77" customFormat="1" ht="27" customHeight="1">
      <c r="A207" s="169"/>
      <c r="B207" s="172"/>
      <c r="C207" s="124">
        <v>4</v>
      </c>
      <c r="D207" s="154" t="s">
        <v>1418</v>
      </c>
      <c r="E207" s="155"/>
      <c r="F207" s="155"/>
      <c r="G207" s="155"/>
      <c r="H207" s="155"/>
      <c r="I207" s="152">
        <v>40000</v>
      </c>
      <c r="J207" s="153"/>
      <c r="K207" s="153"/>
      <c r="L207" s="85"/>
      <c r="M207" s="121">
        <v>8</v>
      </c>
      <c r="N207" s="154" t="s">
        <v>1422</v>
      </c>
      <c r="O207" s="155"/>
      <c r="P207" s="155"/>
      <c r="Q207" s="155"/>
      <c r="R207" s="155"/>
      <c r="S207" s="152">
        <v>40000</v>
      </c>
      <c r="T207" s="153"/>
      <c r="U207" s="153"/>
      <c r="V207" s="90"/>
      <c r="W207" s="176"/>
      <c r="X207" s="150"/>
      <c r="Y207" s="150"/>
      <c r="Z207" s="177"/>
    </row>
    <row r="208" spans="1:28" s="77" customFormat="1" ht="19.5" customHeight="1">
      <c r="A208" s="170"/>
      <c r="B208" s="182"/>
      <c r="C208" s="162" t="s">
        <v>1506</v>
      </c>
      <c r="D208" s="163"/>
      <c r="E208" s="163"/>
      <c r="F208" s="163"/>
      <c r="G208" s="163"/>
      <c r="H208" s="163"/>
      <c r="I208" s="163"/>
      <c r="J208" s="163"/>
      <c r="K208" s="163"/>
      <c r="L208" s="164"/>
      <c r="M208" s="165">
        <f>SUM(I204:K207,S204:U207)</f>
        <v>320000</v>
      </c>
      <c r="N208" s="166"/>
      <c r="O208" s="166"/>
      <c r="P208" s="166"/>
      <c r="Q208" s="166"/>
      <c r="R208" s="166"/>
      <c r="S208" s="166"/>
      <c r="T208" s="166"/>
      <c r="U208" s="166"/>
      <c r="V208" s="167"/>
      <c r="W208" s="178"/>
      <c r="X208" s="179"/>
      <c r="Y208" s="179"/>
      <c r="Z208" s="180"/>
    </row>
    <row r="209" spans="1:28" ht="27" customHeight="1">
      <c r="A209" s="168">
        <f>HYPERLINK("#交付一覧!A107",92)</f>
        <v>92</v>
      </c>
      <c r="B209" s="171" t="s">
        <v>708</v>
      </c>
      <c r="C209" s="122">
        <v>1</v>
      </c>
      <c r="D209" s="156" t="s">
        <v>1423</v>
      </c>
      <c r="E209" s="157"/>
      <c r="F209" s="157"/>
      <c r="G209" s="157"/>
      <c r="H209" s="157"/>
      <c r="I209" s="158">
        <v>2919000</v>
      </c>
      <c r="J209" s="159"/>
      <c r="K209" s="159"/>
      <c r="L209" s="83"/>
      <c r="M209" s="119">
        <v>5</v>
      </c>
      <c r="N209" s="156" t="s">
        <v>1427</v>
      </c>
      <c r="O209" s="157"/>
      <c r="P209" s="157"/>
      <c r="Q209" s="157"/>
      <c r="R209" s="157"/>
      <c r="S209" s="158">
        <v>1222000</v>
      </c>
      <c r="T209" s="159"/>
      <c r="U209" s="159"/>
      <c r="V209" s="76"/>
      <c r="W209" s="174" t="s">
        <v>1296</v>
      </c>
      <c r="X209" s="156"/>
      <c r="Y209" s="156"/>
      <c r="Z209" s="175"/>
      <c r="AA209" s="6"/>
      <c r="AB209" s="6"/>
    </row>
    <row r="210" spans="1:28" s="77" customFormat="1" ht="27" customHeight="1">
      <c r="A210" s="169"/>
      <c r="B210" s="172"/>
      <c r="C210" s="123">
        <v>2</v>
      </c>
      <c r="D210" s="150" t="s">
        <v>1424</v>
      </c>
      <c r="E210" s="151"/>
      <c r="F210" s="151"/>
      <c r="G210" s="151"/>
      <c r="H210" s="151"/>
      <c r="I210" s="148">
        <v>800000</v>
      </c>
      <c r="J210" s="149"/>
      <c r="K210" s="149"/>
      <c r="L210" s="84"/>
      <c r="M210" s="120">
        <v>6</v>
      </c>
      <c r="N210" s="150" t="s">
        <v>1428</v>
      </c>
      <c r="O210" s="151"/>
      <c r="P210" s="151"/>
      <c r="Q210" s="151"/>
      <c r="R210" s="151"/>
      <c r="S210" s="148">
        <v>2105000</v>
      </c>
      <c r="T210" s="149"/>
      <c r="U210" s="149"/>
      <c r="V210" s="78"/>
      <c r="W210" s="176"/>
      <c r="X210" s="150"/>
      <c r="Y210" s="150"/>
      <c r="Z210" s="177"/>
    </row>
    <row r="211" spans="1:28" s="77" customFormat="1" ht="27" customHeight="1">
      <c r="A211" s="169"/>
      <c r="B211" s="172"/>
      <c r="C211" s="123">
        <v>3</v>
      </c>
      <c r="D211" s="150" t="s">
        <v>1425</v>
      </c>
      <c r="E211" s="151"/>
      <c r="F211" s="151"/>
      <c r="G211" s="151"/>
      <c r="H211" s="151"/>
      <c r="I211" s="148">
        <v>696000</v>
      </c>
      <c r="J211" s="149"/>
      <c r="K211" s="149"/>
      <c r="L211" s="84"/>
      <c r="M211" s="120">
        <v>7</v>
      </c>
      <c r="N211" s="150" t="s">
        <v>1429</v>
      </c>
      <c r="O211" s="151"/>
      <c r="P211" s="151"/>
      <c r="Q211" s="151"/>
      <c r="R211" s="151"/>
      <c r="S211" s="148">
        <v>851000</v>
      </c>
      <c r="T211" s="149"/>
      <c r="U211" s="149"/>
      <c r="V211" s="78"/>
      <c r="W211" s="176"/>
      <c r="X211" s="150"/>
      <c r="Y211" s="150"/>
      <c r="Z211" s="177"/>
    </row>
    <row r="212" spans="1:28" s="77" customFormat="1" ht="27" customHeight="1">
      <c r="A212" s="169"/>
      <c r="B212" s="172"/>
      <c r="C212" s="124">
        <v>4</v>
      </c>
      <c r="D212" s="154" t="s">
        <v>1426</v>
      </c>
      <c r="E212" s="155"/>
      <c r="F212" s="155"/>
      <c r="G212" s="155"/>
      <c r="H212" s="155"/>
      <c r="I212" s="152">
        <v>2524500</v>
      </c>
      <c r="J212" s="153"/>
      <c r="K212" s="153"/>
      <c r="L212" s="85"/>
      <c r="M212" s="121"/>
      <c r="N212" s="154"/>
      <c r="O212" s="155"/>
      <c r="P212" s="155"/>
      <c r="Q212" s="155"/>
      <c r="R212" s="155"/>
      <c r="S212" s="152"/>
      <c r="T212" s="153"/>
      <c r="U212" s="153"/>
      <c r="V212" s="90"/>
      <c r="W212" s="176"/>
      <c r="X212" s="150"/>
      <c r="Y212" s="150"/>
      <c r="Z212" s="177"/>
    </row>
    <row r="213" spans="1:28" s="77" customFormat="1" ht="19.5" customHeight="1">
      <c r="A213" s="170"/>
      <c r="B213" s="182"/>
      <c r="C213" s="162" t="s">
        <v>1496</v>
      </c>
      <c r="D213" s="163"/>
      <c r="E213" s="163"/>
      <c r="F213" s="163"/>
      <c r="G213" s="163"/>
      <c r="H213" s="163"/>
      <c r="I213" s="163"/>
      <c r="J213" s="163"/>
      <c r="K213" s="163"/>
      <c r="L213" s="164"/>
      <c r="M213" s="165">
        <f>SUM(I209:K212,S209:U211)</f>
        <v>11117500</v>
      </c>
      <c r="N213" s="166"/>
      <c r="O213" s="166"/>
      <c r="P213" s="166"/>
      <c r="Q213" s="166"/>
      <c r="R213" s="166"/>
      <c r="S213" s="166"/>
      <c r="T213" s="166"/>
      <c r="U213" s="166"/>
      <c r="V213" s="167"/>
      <c r="W213" s="178"/>
      <c r="X213" s="179"/>
      <c r="Y213" s="179"/>
      <c r="Z213" s="180"/>
    </row>
    <row r="214" spans="1:28" ht="18.75">
      <c r="A214" s="168">
        <f>HYPERLINK("#交付一覧!A144",123)</f>
        <v>123</v>
      </c>
      <c r="B214" s="171" t="s">
        <v>551</v>
      </c>
      <c r="C214" s="122">
        <v>1</v>
      </c>
      <c r="D214" s="156" t="s">
        <v>1430</v>
      </c>
      <c r="E214" s="157"/>
      <c r="F214" s="157"/>
      <c r="G214" s="157"/>
      <c r="H214" s="157"/>
      <c r="I214" s="158">
        <v>75700</v>
      </c>
      <c r="J214" s="159"/>
      <c r="K214" s="159"/>
      <c r="L214" s="83"/>
      <c r="M214" s="119">
        <v>3</v>
      </c>
      <c r="N214" s="156" t="s">
        <v>1432</v>
      </c>
      <c r="O214" s="157"/>
      <c r="P214" s="157"/>
      <c r="Q214" s="157"/>
      <c r="R214" s="157"/>
      <c r="S214" s="158">
        <v>99300</v>
      </c>
      <c r="T214" s="159"/>
      <c r="U214" s="159"/>
      <c r="V214" s="76"/>
      <c r="W214" s="174" t="s">
        <v>1433</v>
      </c>
      <c r="X214" s="186"/>
      <c r="Y214" s="186"/>
      <c r="Z214" s="187"/>
      <c r="AA214" s="6"/>
      <c r="AB214" s="6"/>
    </row>
    <row r="215" spans="1:28" s="77" customFormat="1" ht="18.75">
      <c r="A215" s="169"/>
      <c r="B215" s="172"/>
      <c r="C215" s="124">
        <v>2</v>
      </c>
      <c r="D215" s="154" t="s">
        <v>1431</v>
      </c>
      <c r="E215" s="155"/>
      <c r="F215" s="155"/>
      <c r="G215" s="155"/>
      <c r="H215" s="155"/>
      <c r="I215" s="152">
        <v>133000</v>
      </c>
      <c r="J215" s="153"/>
      <c r="K215" s="153"/>
      <c r="L215" s="85"/>
      <c r="M215" s="121"/>
      <c r="N215" s="154"/>
      <c r="O215" s="155"/>
      <c r="P215" s="155"/>
      <c r="Q215" s="155"/>
      <c r="R215" s="155"/>
      <c r="S215" s="152"/>
      <c r="T215" s="153"/>
      <c r="U215" s="153"/>
      <c r="V215" s="90"/>
      <c r="W215" s="188"/>
      <c r="X215" s="189"/>
      <c r="Y215" s="189"/>
      <c r="Z215" s="190"/>
    </row>
    <row r="216" spans="1:28" s="77" customFormat="1" ht="19.5" customHeight="1">
      <c r="A216" s="170"/>
      <c r="B216" s="182"/>
      <c r="C216" s="162" t="s">
        <v>1502</v>
      </c>
      <c r="D216" s="163"/>
      <c r="E216" s="163"/>
      <c r="F216" s="163"/>
      <c r="G216" s="163"/>
      <c r="H216" s="163"/>
      <c r="I216" s="163"/>
      <c r="J216" s="163"/>
      <c r="K216" s="163"/>
      <c r="L216" s="164"/>
      <c r="M216" s="165">
        <f>SUM(I214:K215,S214)</f>
        <v>308000</v>
      </c>
      <c r="N216" s="166"/>
      <c r="O216" s="166"/>
      <c r="P216" s="166"/>
      <c r="Q216" s="166"/>
      <c r="R216" s="166"/>
      <c r="S216" s="166"/>
      <c r="T216" s="166"/>
      <c r="U216" s="166"/>
      <c r="V216" s="167"/>
      <c r="W216" s="178"/>
      <c r="X216" s="179"/>
      <c r="Y216" s="179"/>
      <c r="Z216" s="180"/>
    </row>
    <row r="217" spans="1:28" ht="18.75">
      <c r="A217" s="168">
        <f>HYPERLINK("#交付一覧!A152",128)</f>
        <v>128</v>
      </c>
      <c r="B217" s="171" t="s">
        <v>108</v>
      </c>
      <c r="C217" s="122">
        <v>1</v>
      </c>
      <c r="D217" s="156" t="s">
        <v>1435</v>
      </c>
      <c r="E217" s="157"/>
      <c r="F217" s="157"/>
      <c r="G217" s="157"/>
      <c r="H217" s="157"/>
      <c r="I217" s="158">
        <v>186000</v>
      </c>
      <c r="J217" s="159"/>
      <c r="K217" s="159"/>
      <c r="L217" s="83"/>
      <c r="M217" s="119">
        <v>7</v>
      </c>
      <c r="N217" s="156" t="s">
        <v>1441</v>
      </c>
      <c r="O217" s="157"/>
      <c r="P217" s="157"/>
      <c r="Q217" s="157"/>
      <c r="R217" s="157"/>
      <c r="S217" s="158">
        <v>30000</v>
      </c>
      <c r="T217" s="159"/>
      <c r="U217" s="159"/>
      <c r="V217" s="76"/>
      <c r="W217" s="174" t="s">
        <v>1434</v>
      </c>
      <c r="X217" s="156"/>
      <c r="Y217" s="156"/>
      <c r="Z217" s="175"/>
      <c r="AA217" s="6"/>
      <c r="AB217" s="6"/>
    </row>
    <row r="218" spans="1:28" s="77" customFormat="1" ht="18.75">
      <c r="A218" s="169"/>
      <c r="B218" s="172"/>
      <c r="C218" s="123">
        <v>2</v>
      </c>
      <c r="D218" s="150" t="s">
        <v>1436</v>
      </c>
      <c r="E218" s="151"/>
      <c r="F218" s="151"/>
      <c r="G218" s="151"/>
      <c r="H218" s="151"/>
      <c r="I218" s="148">
        <v>30000</v>
      </c>
      <c r="J218" s="149"/>
      <c r="K218" s="149"/>
      <c r="L218" s="84"/>
      <c r="M218" s="120">
        <v>8</v>
      </c>
      <c r="N218" s="150" t="s">
        <v>1442</v>
      </c>
      <c r="O218" s="151"/>
      <c r="P218" s="151"/>
      <c r="Q218" s="151"/>
      <c r="R218" s="151"/>
      <c r="S218" s="148">
        <v>30000</v>
      </c>
      <c r="T218" s="149"/>
      <c r="U218" s="149"/>
      <c r="V218" s="78"/>
      <c r="W218" s="176"/>
      <c r="X218" s="150"/>
      <c r="Y218" s="150"/>
      <c r="Z218" s="177"/>
    </row>
    <row r="219" spans="1:28" s="77" customFormat="1" ht="18.75">
      <c r="A219" s="169"/>
      <c r="B219" s="172"/>
      <c r="C219" s="123">
        <v>3</v>
      </c>
      <c r="D219" s="150" t="s">
        <v>1437</v>
      </c>
      <c r="E219" s="151"/>
      <c r="F219" s="151"/>
      <c r="G219" s="151"/>
      <c r="H219" s="151"/>
      <c r="I219" s="148">
        <v>30000</v>
      </c>
      <c r="J219" s="149"/>
      <c r="K219" s="149"/>
      <c r="L219" s="84"/>
      <c r="M219" s="120">
        <v>9</v>
      </c>
      <c r="N219" s="150" t="s">
        <v>1443</v>
      </c>
      <c r="O219" s="151"/>
      <c r="P219" s="151"/>
      <c r="Q219" s="151"/>
      <c r="R219" s="151"/>
      <c r="S219" s="148">
        <v>30000</v>
      </c>
      <c r="T219" s="149"/>
      <c r="U219" s="149"/>
      <c r="V219" s="78"/>
      <c r="W219" s="176"/>
      <c r="X219" s="150"/>
      <c r="Y219" s="150"/>
      <c r="Z219" s="177"/>
    </row>
    <row r="220" spans="1:28" s="77" customFormat="1" ht="18.75">
      <c r="A220" s="169"/>
      <c r="B220" s="172"/>
      <c r="C220" s="123">
        <v>4</v>
      </c>
      <c r="D220" s="150" t="s">
        <v>1438</v>
      </c>
      <c r="E220" s="151"/>
      <c r="F220" s="151"/>
      <c r="G220" s="151"/>
      <c r="H220" s="151"/>
      <c r="I220" s="148">
        <v>30000</v>
      </c>
      <c r="J220" s="149"/>
      <c r="K220" s="149"/>
      <c r="L220" s="84"/>
      <c r="M220" s="120">
        <v>10</v>
      </c>
      <c r="N220" s="150" t="s">
        <v>1444</v>
      </c>
      <c r="O220" s="151"/>
      <c r="P220" s="151"/>
      <c r="Q220" s="151"/>
      <c r="R220" s="151"/>
      <c r="S220" s="148">
        <v>30000</v>
      </c>
      <c r="T220" s="149"/>
      <c r="U220" s="149"/>
      <c r="V220" s="78"/>
      <c r="W220" s="176"/>
      <c r="X220" s="150"/>
      <c r="Y220" s="150"/>
      <c r="Z220" s="177"/>
    </row>
    <row r="221" spans="1:28" s="77" customFormat="1" ht="18.75">
      <c r="A221" s="169"/>
      <c r="B221" s="172"/>
      <c r="C221" s="123">
        <v>5</v>
      </c>
      <c r="D221" s="150" t="s">
        <v>1439</v>
      </c>
      <c r="E221" s="151"/>
      <c r="F221" s="151"/>
      <c r="G221" s="151"/>
      <c r="H221" s="151"/>
      <c r="I221" s="148">
        <v>30000</v>
      </c>
      <c r="J221" s="149"/>
      <c r="K221" s="149"/>
      <c r="L221" s="84"/>
      <c r="M221" s="120">
        <v>11</v>
      </c>
      <c r="N221" s="150" t="s">
        <v>1445</v>
      </c>
      <c r="O221" s="151"/>
      <c r="P221" s="151"/>
      <c r="Q221" s="151"/>
      <c r="R221" s="151"/>
      <c r="S221" s="148">
        <v>30000</v>
      </c>
      <c r="T221" s="149"/>
      <c r="U221" s="149"/>
      <c r="V221" s="78"/>
      <c r="W221" s="176"/>
      <c r="X221" s="150"/>
      <c r="Y221" s="150"/>
      <c r="Z221" s="177"/>
    </row>
    <row r="222" spans="1:28" s="77" customFormat="1" ht="18.75">
      <c r="A222" s="169"/>
      <c r="B222" s="172"/>
      <c r="C222" s="124">
        <v>6</v>
      </c>
      <c r="D222" s="154" t="s">
        <v>1440</v>
      </c>
      <c r="E222" s="155"/>
      <c r="F222" s="155"/>
      <c r="G222" s="155"/>
      <c r="H222" s="155"/>
      <c r="I222" s="152">
        <v>30000</v>
      </c>
      <c r="J222" s="153"/>
      <c r="K222" s="153"/>
      <c r="L222" s="85"/>
      <c r="M222" s="121"/>
      <c r="N222" s="154"/>
      <c r="O222" s="155"/>
      <c r="P222" s="155"/>
      <c r="Q222" s="155"/>
      <c r="R222" s="155"/>
      <c r="S222" s="152"/>
      <c r="T222" s="153"/>
      <c r="U222" s="153"/>
      <c r="V222" s="90"/>
      <c r="W222" s="176"/>
      <c r="X222" s="150"/>
      <c r="Y222" s="150"/>
      <c r="Z222" s="177"/>
    </row>
    <row r="223" spans="1:28" s="77" customFormat="1" ht="19.5" customHeight="1">
      <c r="A223" s="170"/>
      <c r="B223" s="182"/>
      <c r="C223" s="162" t="s">
        <v>1507</v>
      </c>
      <c r="D223" s="163"/>
      <c r="E223" s="163"/>
      <c r="F223" s="163"/>
      <c r="G223" s="163"/>
      <c r="H223" s="163"/>
      <c r="I223" s="163"/>
      <c r="J223" s="163"/>
      <c r="K223" s="163"/>
      <c r="L223" s="164"/>
      <c r="M223" s="165">
        <f>SUM(I217:K222,S217:U221)</f>
        <v>486000</v>
      </c>
      <c r="N223" s="166"/>
      <c r="O223" s="166"/>
      <c r="P223" s="166"/>
      <c r="Q223" s="166"/>
      <c r="R223" s="166"/>
      <c r="S223" s="166"/>
      <c r="T223" s="166"/>
      <c r="U223" s="166"/>
      <c r="V223" s="167"/>
      <c r="W223" s="178"/>
      <c r="X223" s="179"/>
      <c r="Y223" s="179"/>
      <c r="Z223" s="180"/>
    </row>
    <row r="224" spans="1:28" ht="18.75">
      <c r="A224" s="168">
        <f>HYPERLINK("#交付一覧!A159",132)</f>
        <v>132</v>
      </c>
      <c r="B224" s="171" t="s">
        <v>575</v>
      </c>
      <c r="C224" s="122">
        <v>1</v>
      </c>
      <c r="D224" s="156" t="s">
        <v>1447</v>
      </c>
      <c r="E224" s="157"/>
      <c r="F224" s="157"/>
      <c r="G224" s="157"/>
      <c r="H224" s="157"/>
      <c r="I224" s="158">
        <v>126270</v>
      </c>
      <c r="J224" s="159"/>
      <c r="K224" s="159"/>
      <c r="L224" s="83"/>
      <c r="M224" s="119">
        <v>3</v>
      </c>
      <c r="N224" s="156" t="s">
        <v>1449</v>
      </c>
      <c r="O224" s="157"/>
      <c r="P224" s="157"/>
      <c r="Q224" s="157"/>
      <c r="R224" s="157"/>
      <c r="S224" s="158">
        <v>48540</v>
      </c>
      <c r="T224" s="159"/>
      <c r="U224" s="159"/>
      <c r="V224" s="76"/>
      <c r="W224" s="174" t="s">
        <v>1446</v>
      </c>
      <c r="X224" s="186"/>
      <c r="Y224" s="186"/>
      <c r="Z224" s="187"/>
      <c r="AA224" s="6"/>
      <c r="AB224" s="6"/>
    </row>
    <row r="225" spans="1:28" s="77" customFormat="1" ht="18.75">
      <c r="A225" s="169"/>
      <c r="B225" s="172"/>
      <c r="C225" s="124">
        <v>2</v>
      </c>
      <c r="D225" s="154" t="s">
        <v>1448</v>
      </c>
      <c r="E225" s="155"/>
      <c r="F225" s="155"/>
      <c r="G225" s="155"/>
      <c r="H225" s="155"/>
      <c r="I225" s="152">
        <v>86835</v>
      </c>
      <c r="J225" s="153"/>
      <c r="K225" s="153"/>
      <c r="L225" s="85"/>
      <c r="M225" s="121"/>
      <c r="N225" s="154"/>
      <c r="O225" s="155"/>
      <c r="P225" s="155"/>
      <c r="Q225" s="155"/>
      <c r="R225" s="155"/>
      <c r="S225" s="152"/>
      <c r="T225" s="153"/>
      <c r="U225" s="153"/>
      <c r="V225" s="90"/>
      <c r="W225" s="188"/>
      <c r="X225" s="189"/>
      <c r="Y225" s="189"/>
      <c r="Z225" s="190"/>
    </row>
    <row r="226" spans="1:28" s="77" customFormat="1" ht="19.5" customHeight="1">
      <c r="A226" s="170"/>
      <c r="B226" s="182"/>
      <c r="C226" s="162" t="s">
        <v>1502</v>
      </c>
      <c r="D226" s="163"/>
      <c r="E226" s="163"/>
      <c r="F226" s="163"/>
      <c r="G226" s="163"/>
      <c r="H226" s="163"/>
      <c r="I226" s="163"/>
      <c r="J226" s="163"/>
      <c r="K226" s="163"/>
      <c r="L226" s="164"/>
      <c r="M226" s="165">
        <f>SUM(I224:K225,S224)</f>
        <v>261645</v>
      </c>
      <c r="N226" s="166"/>
      <c r="O226" s="166"/>
      <c r="P226" s="166"/>
      <c r="Q226" s="166"/>
      <c r="R226" s="166"/>
      <c r="S226" s="166"/>
      <c r="T226" s="166"/>
      <c r="U226" s="166"/>
      <c r="V226" s="167"/>
      <c r="W226" s="178"/>
      <c r="X226" s="179"/>
      <c r="Y226" s="179"/>
      <c r="Z226" s="180"/>
    </row>
    <row r="227" spans="1:28" ht="27" customHeight="1">
      <c r="A227" s="168">
        <f>HYPERLINK("#交付一覧!A163",136)</f>
        <v>136</v>
      </c>
      <c r="B227" s="171" t="s">
        <v>57</v>
      </c>
      <c r="C227" s="122">
        <v>1</v>
      </c>
      <c r="D227" s="156" t="s">
        <v>1450</v>
      </c>
      <c r="E227" s="157"/>
      <c r="F227" s="157"/>
      <c r="G227" s="157"/>
      <c r="H227" s="157"/>
      <c r="I227" s="158">
        <v>408500</v>
      </c>
      <c r="J227" s="159"/>
      <c r="K227" s="159"/>
      <c r="L227" s="83"/>
      <c r="M227" s="119">
        <v>4</v>
      </c>
      <c r="N227" s="156" t="s">
        <v>1453</v>
      </c>
      <c r="O227" s="157"/>
      <c r="P227" s="157"/>
      <c r="Q227" s="157"/>
      <c r="R227" s="157"/>
      <c r="S227" s="158">
        <v>102000</v>
      </c>
      <c r="T227" s="159"/>
      <c r="U227" s="159"/>
      <c r="V227" s="76"/>
      <c r="W227" s="174" t="s">
        <v>1446</v>
      </c>
      <c r="X227" s="186"/>
      <c r="Y227" s="186"/>
      <c r="Z227" s="187"/>
      <c r="AA227" s="6"/>
      <c r="AB227" s="6"/>
    </row>
    <row r="228" spans="1:28" s="77" customFormat="1" ht="18.75">
      <c r="A228" s="169"/>
      <c r="B228" s="172"/>
      <c r="C228" s="123">
        <v>2</v>
      </c>
      <c r="D228" s="150" t="s">
        <v>1451</v>
      </c>
      <c r="E228" s="151"/>
      <c r="F228" s="151"/>
      <c r="G228" s="151"/>
      <c r="H228" s="151"/>
      <c r="I228" s="148">
        <v>818800</v>
      </c>
      <c r="J228" s="149"/>
      <c r="K228" s="149"/>
      <c r="L228" s="84"/>
      <c r="M228" s="120">
        <v>5</v>
      </c>
      <c r="N228" s="150" t="s">
        <v>1454</v>
      </c>
      <c r="O228" s="151"/>
      <c r="P228" s="151"/>
      <c r="Q228" s="151"/>
      <c r="R228" s="151"/>
      <c r="S228" s="148">
        <v>20600</v>
      </c>
      <c r="T228" s="149"/>
      <c r="U228" s="149"/>
      <c r="V228" s="78"/>
      <c r="W228" s="188"/>
      <c r="X228" s="189"/>
      <c r="Y228" s="189"/>
      <c r="Z228" s="190"/>
    </row>
    <row r="229" spans="1:28" s="77" customFormat="1" ht="18.75">
      <c r="A229" s="169"/>
      <c r="B229" s="172"/>
      <c r="C229" s="124">
        <v>3</v>
      </c>
      <c r="D229" s="154" t="s">
        <v>1452</v>
      </c>
      <c r="E229" s="155"/>
      <c r="F229" s="155"/>
      <c r="G229" s="155"/>
      <c r="H229" s="155"/>
      <c r="I229" s="152">
        <v>347800</v>
      </c>
      <c r="J229" s="153"/>
      <c r="K229" s="153"/>
      <c r="L229" s="85"/>
      <c r="M229" s="121">
        <v>6</v>
      </c>
      <c r="N229" s="154" t="s">
        <v>1455</v>
      </c>
      <c r="O229" s="155"/>
      <c r="P229" s="155"/>
      <c r="Q229" s="155"/>
      <c r="R229" s="155"/>
      <c r="S229" s="152">
        <v>8500</v>
      </c>
      <c r="T229" s="153"/>
      <c r="U229" s="153"/>
      <c r="V229" s="90"/>
      <c r="W229" s="188"/>
      <c r="X229" s="189"/>
      <c r="Y229" s="189"/>
      <c r="Z229" s="190"/>
    </row>
    <row r="230" spans="1:28" s="77" customFormat="1" ht="19.5" customHeight="1">
      <c r="A230" s="170"/>
      <c r="B230" s="182"/>
      <c r="C230" s="162" t="s">
        <v>1498</v>
      </c>
      <c r="D230" s="163"/>
      <c r="E230" s="163"/>
      <c r="F230" s="163"/>
      <c r="G230" s="163"/>
      <c r="H230" s="163"/>
      <c r="I230" s="163"/>
      <c r="J230" s="163"/>
      <c r="K230" s="163"/>
      <c r="L230" s="164"/>
      <c r="M230" s="165">
        <f>SUM(I227:K229,S227:U229)</f>
        <v>1706200</v>
      </c>
      <c r="N230" s="166"/>
      <c r="O230" s="166"/>
      <c r="P230" s="166"/>
      <c r="Q230" s="166"/>
      <c r="R230" s="166"/>
      <c r="S230" s="166"/>
      <c r="T230" s="166"/>
      <c r="U230" s="166"/>
      <c r="V230" s="167"/>
      <c r="W230" s="178"/>
      <c r="X230" s="179"/>
      <c r="Y230" s="179"/>
      <c r="Z230" s="180"/>
    </row>
    <row r="231" spans="1:28" ht="18.75">
      <c r="A231" s="168">
        <f>HYPERLINK("#交付一覧!A168",141)</f>
        <v>141</v>
      </c>
      <c r="B231" s="171" t="s">
        <v>648</v>
      </c>
      <c r="C231" s="122">
        <v>1</v>
      </c>
      <c r="D231" s="156" t="s">
        <v>1457</v>
      </c>
      <c r="E231" s="157"/>
      <c r="F231" s="157"/>
      <c r="G231" s="157"/>
      <c r="H231" s="157"/>
      <c r="I231" s="158">
        <v>25600</v>
      </c>
      <c r="J231" s="159"/>
      <c r="K231" s="159"/>
      <c r="L231" s="83"/>
      <c r="M231" s="119">
        <v>10</v>
      </c>
      <c r="N231" s="156" t="s">
        <v>1466</v>
      </c>
      <c r="O231" s="157"/>
      <c r="P231" s="157"/>
      <c r="Q231" s="157"/>
      <c r="R231" s="157"/>
      <c r="S231" s="158">
        <v>85500</v>
      </c>
      <c r="T231" s="159"/>
      <c r="U231" s="159"/>
      <c r="V231" s="76"/>
      <c r="W231" s="174" t="s">
        <v>1456</v>
      </c>
      <c r="X231" s="186"/>
      <c r="Y231" s="186"/>
      <c r="Z231" s="187"/>
      <c r="AA231" s="6"/>
      <c r="AB231" s="6"/>
    </row>
    <row r="232" spans="1:28" s="77" customFormat="1" ht="18.75">
      <c r="A232" s="169"/>
      <c r="B232" s="172"/>
      <c r="C232" s="123">
        <v>2</v>
      </c>
      <c r="D232" s="150" t="s">
        <v>1458</v>
      </c>
      <c r="E232" s="151"/>
      <c r="F232" s="151"/>
      <c r="G232" s="151"/>
      <c r="H232" s="151"/>
      <c r="I232" s="148">
        <v>25600</v>
      </c>
      <c r="J232" s="149"/>
      <c r="K232" s="149"/>
      <c r="L232" s="84"/>
      <c r="M232" s="120">
        <v>11</v>
      </c>
      <c r="N232" s="150" t="s">
        <v>1467</v>
      </c>
      <c r="O232" s="151"/>
      <c r="P232" s="151"/>
      <c r="Q232" s="151"/>
      <c r="R232" s="151"/>
      <c r="S232" s="148">
        <v>85500</v>
      </c>
      <c r="T232" s="149"/>
      <c r="U232" s="149"/>
      <c r="V232" s="78"/>
      <c r="W232" s="188"/>
      <c r="X232" s="189"/>
      <c r="Y232" s="189"/>
      <c r="Z232" s="190"/>
    </row>
    <row r="233" spans="1:28" s="77" customFormat="1" ht="27" customHeight="1">
      <c r="A233" s="169"/>
      <c r="B233" s="172"/>
      <c r="C233" s="123">
        <v>3</v>
      </c>
      <c r="D233" s="150" t="s">
        <v>1459</v>
      </c>
      <c r="E233" s="151"/>
      <c r="F233" s="151"/>
      <c r="G233" s="151"/>
      <c r="H233" s="151"/>
      <c r="I233" s="148">
        <v>25600</v>
      </c>
      <c r="J233" s="149"/>
      <c r="K233" s="149"/>
      <c r="L233" s="84"/>
      <c r="M233" s="120">
        <v>12</v>
      </c>
      <c r="N233" s="150" t="s">
        <v>1468</v>
      </c>
      <c r="O233" s="151"/>
      <c r="P233" s="151"/>
      <c r="Q233" s="151"/>
      <c r="R233" s="151"/>
      <c r="S233" s="148">
        <v>57700</v>
      </c>
      <c r="T233" s="149"/>
      <c r="U233" s="149"/>
      <c r="V233" s="78"/>
      <c r="W233" s="188"/>
      <c r="X233" s="189"/>
      <c r="Y233" s="189"/>
      <c r="Z233" s="190"/>
    </row>
    <row r="234" spans="1:28" s="77" customFormat="1" ht="18.75">
      <c r="A234" s="169"/>
      <c r="B234" s="172"/>
      <c r="C234" s="123">
        <v>4</v>
      </c>
      <c r="D234" s="150" t="s">
        <v>1460</v>
      </c>
      <c r="E234" s="151"/>
      <c r="F234" s="151"/>
      <c r="G234" s="151"/>
      <c r="H234" s="151"/>
      <c r="I234" s="148">
        <v>25600</v>
      </c>
      <c r="J234" s="149"/>
      <c r="K234" s="149"/>
      <c r="L234" s="84"/>
      <c r="M234" s="120">
        <v>13</v>
      </c>
      <c r="N234" s="150" t="s">
        <v>1469</v>
      </c>
      <c r="O234" s="151"/>
      <c r="P234" s="151"/>
      <c r="Q234" s="151"/>
      <c r="R234" s="151"/>
      <c r="S234" s="148">
        <v>57700</v>
      </c>
      <c r="T234" s="149"/>
      <c r="U234" s="149"/>
      <c r="V234" s="78"/>
      <c r="W234" s="188"/>
      <c r="X234" s="189"/>
      <c r="Y234" s="189"/>
      <c r="Z234" s="190"/>
    </row>
    <row r="235" spans="1:28" s="77" customFormat="1" ht="18.75">
      <c r="A235" s="169"/>
      <c r="B235" s="172"/>
      <c r="C235" s="123">
        <v>5</v>
      </c>
      <c r="D235" s="150" t="s">
        <v>1461</v>
      </c>
      <c r="E235" s="151"/>
      <c r="F235" s="151"/>
      <c r="G235" s="151"/>
      <c r="H235" s="151"/>
      <c r="I235" s="148">
        <v>25600</v>
      </c>
      <c r="J235" s="149"/>
      <c r="K235" s="149"/>
      <c r="L235" s="84"/>
      <c r="M235" s="120">
        <v>14</v>
      </c>
      <c r="N235" s="150" t="s">
        <v>1470</v>
      </c>
      <c r="O235" s="151"/>
      <c r="P235" s="151"/>
      <c r="Q235" s="151"/>
      <c r="R235" s="151"/>
      <c r="S235" s="148">
        <v>34600</v>
      </c>
      <c r="T235" s="149"/>
      <c r="U235" s="149"/>
      <c r="V235" s="78"/>
      <c r="W235" s="188"/>
      <c r="X235" s="189"/>
      <c r="Y235" s="189"/>
      <c r="Z235" s="190"/>
    </row>
    <row r="236" spans="1:28" s="77" customFormat="1" ht="27" customHeight="1">
      <c r="A236" s="169"/>
      <c r="B236" s="172"/>
      <c r="C236" s="123">
        <v>6</v>
      </c>
      <c r="D236" s="150" t="s">
        <v>1462</v>
      </c>
      <c r="E236" s="151"/>
      <c r="F236" s="151"/>
      <c r="G236" s="151"/>
      <c r="H236" s="151"/>
      <c r="I236" s="148">
        <v>25600</v>
      </c>
      <c r="J236" s="149"/>
      <c r="K236" s="149"/>
      <c r="L236" s="84"/>
      <c r="M236" s="120">
        <v>15</v>
      </c>
      <c r="N236" s="150" t="s">
        <v>1471</v>
      </c>
      <c r="O236" s="151"/>
      <c r="P236" s="151"/>
      <c r="Q236" s="151"/>
      <c r="R236" s="151"/>
      <c r="S236" s="148">
        <v>34600</v>
      </c>
      <c r="T236" s="149"/>
      <c r="U236" s="149"/>
      <c r="V236" s="78"/>
      <c r="W236" s="188"/>
      <c r="X236" s="189"/>
      <c r="Y236" s="189"/>
      <c r="Z236" s="190"/>
    </row>
    <row r="237" spans="1:28" s="77" customFormat="1" ht="27" customHeight="1">
      <c r="A237" s="169"/>
      <c r="B237" s="172"/>
      <c r="C237" s="123">
        <v>7</v>
      </c>
      <c r="D237" s="150" t="s">
        <v>1463</v>
      </c>
      <c r="E237" s="151"/>
      <c r="F237" s="151"/>
      <c r="G237" s="151"/>
      <c r="H237" s="151"/>
      <c r="I237" s="148">
        <v>25600</v>
      </c>
      <c r="J237" s="149"/>
      <c r="K237" s="149"/>
      <c r="L237" s="84"/>
      <c r="M237" s="120">
        <v>16</v>
      </c>
      <c r="N237" s="150" t="s">
        <v>1472</v>
      </c>
      <c r="O237" s="151"/>
      <c r="P237" s="151"/>
      <c r="Q237" s="151"/>
      <c r="R237" s="151"/>
      <c r="S237" s="148">
        <v>34600</v>
      </c>
      <c r="T237" s="149"/>
      <c r="U237" s="149"/>
      <c r="V237" s="78"/>
      <c r="W237" s="188"/>
      <c r="X237" s="189"/>
      <c r="Y237" s="189"/>
      <c r="Z237" s="190"/>
    </row>
    <row r="238" spans="1:28" s="77" customFormat="1" ht="18.75">
      <c r="A238" s="169"/>
      <c r="B238" s="172"/>
      <c r="C238" s="123">
        <v>8</v>
      </c>
      <c r="D238" s="150" t="s">
        <v>1464</v>
      </c>
      <c r="E238" s="151"/>
      <c r="F238" s="151"/>
      <c r="G238" s="151"/>
      <c r="H238" s="151"/>
      <c r="I238" s="148">
        <v>25600</v>
      </c>
      <c r="J238" s="149"/>
      <c r="K238" s="149"/>
      <c r="L238" s="84"/>
      <c r="M238" s="120">
        <v>17</v>
      </c>
      <c r="N238" s="150" t="s">
        <v>1473</v>
      </c>
      <c r="O238" s="151"/>
      <c r="P238" s="151"/>
      <c r="Q238" s="151"/>
      <c r="R238" s="151"/>
      <c r="S238" s="148">
        <v>34600</v>
      </c>
      <c r="T238" s="149"/>
      <c r="U238" s="149"/>
      <c r="V238" s="78"/>
      <c r="W238" s="188"/>
      <c r="X238" s="189"/>
      <c r="Y238" s="189"/>
      <c r="Z238" s="190"/>
    </row>
    <row r="239" spans="1:28" s="77" customFormat="1" ht="27" customHeight="1">
      <c r="A239" s="169"/>
      <c r="B239" s="172"/>
      <c r="C239" s="124">
        <v>9</v>
      </c>
      <c r="D239" s="154" t="s">
        <v>1465</v>
      </c>
      <c r="E239" s="155"/>
      <c r="F239" s="155"/>
      <c r="G239" s="155"/>
      <c r="H239" s="155"/>
      <c r="I239" s="152">
        <v>25600</v>
      </c>
      <c r="J239" s="153"/>
      <c r="K239" s="153"/>
      <c r="L239" s="85"/>
      <c r="M239" s="121">
        <v>18</v>
      </c>
      <c r="N239" s="154" t="s">
        <v>1474</v>
      </c>
      <c r="O239" s="155"/>
      <c r="P239" s="155"/>
      <c r="Q239" s="155"/>
      <c r="R239" s="155"/>
      <c r="S239" s="152">
        <v>85500</v>
      </c>
      <c r="T239" s="153"/>
      <c r="U239" s="153"/>
      <c r="V239" s="90"/>
      <c r="W239" s="188"/>
      <c r="X239" s="189"/>
      <c r="Y239" s="189"/>
      <c r="Z239" s="190"/>
    </row>
    <row r="240" spans="1:28" s="77" customFormat="1" ht="19.5" customHeight="1">
      <c r="A240" s="170"/>
      <c r="B240" s="182"/>
      <c r="C240" s="162" t="s">
        <v>1508</v>
      </c>
      <c r="D240" s="163"/>
      <c r="E240" s="163"/>
      <c r="F240" s="163"/>
      <c r="G240" s="163"/>
      <c r="H240" s="163"/>
      <c r="I240" s="163"/>
      <c r="J240" s="163"/>
      <c r="K240" s="163"/>
      <c r="L240" s="164"/>
      <c r="M240" s="165">
        <f>SUM(I231:K239,S231:U239)</f>
        <v>740700</v>
      </c>
      <c r="N240" s="166"/>
      <c r="O240" s="166"/>
      <c r="P240" s="166"/>
      <c r="Q240" s="166"/>
      <c r="R240" s="166"/>
      <c r="S240" s="166"/>
      <c r="T240" s="166"/>
      <c r="U240" s="166"/>
      <c r="V240" s="167"/>
      <c r="W240" s="178"/>
      <c r="X240" s="179"/>
      <c r="Y240" s="179"/>
      <c r="Z240" s="180"/>
    </row>
    <row r="241" spans="1:28" ht="27" customHeight="1">
      <c r="A241" s="181">
        <f>HYPERLINK("#交付一覧!A172",145)</f>
        <v>145</v>
      </c>
      <c r="B241" s="184" t="s">
        <v>655</v>
      </c>
      <c r="C241" s="122">
        <v>1</v>
      </c>
      <c r="D241" s="156" t="s">
        <v>1475</v>
      </c>
      <c r="E241" s="157"/>
      <c r="F241" s="157"/>
      <c r="G241" s="157"/>
      <c r="H241" s="157"/>
      <c r="I241" s="158">
        <v>80000</v>
      </c>
      <c r="J241" s="159"/>
      <c r="K241" s="159"/>
      <c r="L241" s="83"/>
      <c r="M241" s="119">
        <v>4</v>
      </c>
      <c r="N241" s="156" t="s">
        <v>1478</v>
      </c>
      <c r="O241" s="157"/>
      <c r="P241" s="157"/>
      <c r="Q241" s="157"/>
      <c r="R241" s="157"/>
      <c r="S241" s="158">
        <v>80000</v>
      </c>
      <c r="T241" s="159"/>
      <c r="U241" s="159"/>
      <c r="V241" s="76"/>
      <c r="W241" s="174" t="s">
        <v>1456</v>
      </c>
      <c r="X241" s="186"/>
      <c r="Y241" s="186"/>
      <c r="Z241" s="187"/>
      <c r="AA241" s="6"/>
      <c r="AB241" s="6"/>
    </row>
    <row r="242" spans="1:28" ht="27" customHeight="1">
      <c r="A242" s="181"/>
      <c r="B242" s="184"/>
      <c r="C242" s="123">
        <v>2</v>
      </c>
      <c r="D242" s="150" t="s">
        <v>1476</v>
      </c>
      <c r="E242" s="151"/>
      <c r="F242" s="151"/>
      <c r="G242" s="151"/>
      <c r="H242" s="151"/>
      <c r="I242" s="148">
        <v>80000</v>
      </c>
      <c r="J242" s="149"/>
      <c r="K242" s="149"/>
      <c r="L242" s="84"/>
      <c r="M242" s="120">
        <v>5</v>
      </c>
      <c r="N242" s="150" t="s">
        <v>1479</v>
      </c>
      <c r="O242" s="151"/>
      <c r="P242" s="151"/>
      <c r="Q242" s="151"/>
      <c r="R242" s="151"/>
      <c r="S242" s="148">
        <v>80000</v>
      </c>
      <c r="T242" s="149"/>
      <c r="U242" s="149"/>
      <c r="V242" s="78"/>
      <c r="W242" s="188"/>
      <c r="X242" s="189"/>
      <c r="Y242" s="189"/>
      <c r="Z242" s="190"/>
      <c r="AA242" s="6"/>
      <c r="AB242" s="6"/>
    </row>
    <row r="243" spans="1:28" ht="27" customHeight="1">
      <c r="A243" s="181"/>
      <c r="B243" s="184"/>
      <c r="C243" s="124">
        <v>3</v>
      </c>
      <c r="D243" s="154" t="s">
        <v>1477</v>
      </c>
      <c r="E243" s="155"/>
      <c r="F243" s="155"/>
      <c r="G243" s="155"/>
      <c r="H243" s="155"/>
      <c r="I243" s="152">
        <v>80000</v>
      </c>
      <c r="J243" s="153"/>
      <c r="K243" s="153"/>
      <c r="L243" s="85"/>
      <c r="M243" s="121">
        <v>6</v>
      </c>
      <c r="N243" s="154" t="s">
        <v>1480</v>
      </c>
      <c r="O243" s="155"/>
      <c r="P243" s="155"/>
      <c r="Q243" s="155"/>
      <c r="R243" s="155"/>
      <c r="S243" s="152">
        <v>6230</v>
      </c>
      <c r="T243" s="153"/>
      <c r="U243" s="153"/>
      <c r="V243" s="90"/>
      <c r="W243" s="188"/>
      <c r="X243" s="189"/>
      <c r="Y243" s="189"/>
      <c r="Z243" s="190"/>
      <c r="AA243" s="6"/>
      <c r="AB243" s="6"/>
    </row>
    <row r="244" spans="1:28" s="77" customFormat="1" ht="19.5" customHeight="1">
      <c r="A244" s="181"/>
      <c r="B244" s="185"/>
      <c r="C244" s="162" t="s">
        <v>1498</v>
      </c>
      <c r="D244" s="163"/>
      <c r="E244" s="163"/>
      <c r="F244" s="163"/>
      <c r="G244" s="163"/>
      <c r="H244" s="163"/>
      <c r="I244" s="163"/>
      <c r="J244" s="163"/>
      <c r="K244" s="163"/>
      <c r="L244" s="164"/>
      <c r="M244" s="165">
        <f>SUM(I241:K243,S241:U243)</f>
        <v>406230</v>
      </c>
      <c r="N244" s="166"/>
      <c r="O244" s="166"/>
      <c r="P244" s="166"/>
      <c r="Q244" s="166"/>
      <c r="R244" s="166"/>
      <c r="S244" s="166"/>
      <c r="T244" s="166"/>
      <c r="U244" s="166"/>
      <c r="V244" s="167"/>
      <c r="W244" s="178"/>
      <c r="X244" s="179"/>
      <c r="Y244" s="179"/>
      <c r="Z244" s="180"/>
    </row>
    <row r="245" spans="1:28" ht="18.75">
      <c r="D245" s="150"/>
      <c r="E245" s="151"/>
      <c r="F245" s="151"/>
      <c r="G245" s="151"/>
      <c r="H245" s="151"/>
      <c r="I245" s="148"/>
      <c r="J245" s="149"/>
      <c r="K245" s="149"/>
      <c r="N245" s="150"/>
      <c r="O245" s="151"/>
      <c r="P245" s="151"/>
      <c r="Q245" s="151"/>
      <c r="R245" s="151"/>
      <c r="S245" s="148"/>
      <c r="T245" s="149"/>
      <c r="U245" s="149"/>
    </row>
    <row r="246" spans="1:28" ht="18.75">
      <c r="D246" s="150"/>
      <c r="E246" s="151"/>
      <c r="F246" s="151"/>
      <c r="G246" s="151"/>
      <c r="H246" s="151"/>
      <c r="I246" s="148"/>
      <c r="J246" s="149"/>
      <c r="K246" s="149"/>
      <c r="N246" s="150"/>
      <c r="O246" s="151"/>
      <c r="P246" s="151"/>
      <c r="Q246" s="151"/>
      <c r="R246" s="151"/>
      <c r="S246" s="148"/>
      <c r="T246" s="149"/>
      <c r="U246" s="149"/>
    </row>
    <row r="247" spans="1:28" ht="18.75">
      <c r="D247" s="150"/>
      <c r="E247" s="151"/>
      <c r="F247" s="151"/>
      <c r="G247" s="151"/>
      <c r="H247" s="151"/>
      <c r="I247" s="148"/>
      <c r="J247" s="149"/>
      <c r="K247" s="149"/>
      <c r="N247" s="150"/>
      <c r="O247" s="151"/>
      <c r="P247" s="151"/>
      <c r="Q247" s="151"/>
      <c r="R247" s="151"/>
      <c r="S247" s="148"/>
      <c r="T247" s="149"/>
      <c r="U247" s="149"/>
    </row>
    <row r="248" spans="1:28" ht="18.75">
      <c r="D248" s="150"/>
      <c r="E248" s="151"/>
      <c r="F248" s="151"/>
      <c r="G248" s="151"/>
      <c r="H248" s="151"/>
      <c r="I248" s="148"/>
      <c r="J248" s="149"/>
      <c r="K248" s="149"/>
      <c r="N248" s="150"/>
      <c r="O248" s="151"/>
      <c r="P248" s="151"/>
      <c r="Q248" s="151"/>
      <c r="R248" s="151"/>
      <c r="S248" s="148"/>
      <c r="T248" s="149"/>
      <c r="U248" s="149"/>
    </row>
    <row r="249" spans="1:28" ht="18.75">
      <c r="D249" s="150"/>
      <c r="E249" s="151"/>
      <c r="F249" s="151"/>
      <c r="G249" s="151"/>
      <c r="H249" s="151"/>
      <c r="I249" s="148"/>
      <c r="J249" s="149"/>
      <c r="K249" s="149"/>
      <c r="N249" s="150"/>
      <c r="O249" s="151"/>
      <c r="P249" s="151"/>
      <c r="Q249" s="151"/>
      <c r="R249" s="151"/>
      <c r="S249" s="148"/>
      <c r="T249" s="149"/>
      <c r="U249" s="149"/>
    </row>
    <row r="250" spans="1:28" ht="18.75">
      <c r="D250" s="150"/>
      <c r="E250" s="151"/>
      <c r="F250" s="151"/>
      <c r="G250" s="151"/>
      <c r="H250" s="151"/>
      <c r="I250" s="148"/>
      <c r="J250" s="149"/>
      <c r="K250" s="149"/>
      <c r="N250" s="150"/>
      <c r="O250" s="151"/>
      <c r="P250" s="151"/>
      <c r="Q250" s="151"/>
      <c r="R250" s="151"/>
      <c r="S250" s="148"/>
      <c r="T250" s="149"/>
      <c r="U250" s="149"/>
    </row>
    <row r="251" spans="1:28" ht="18.75">
      <c r="D251" s="150"/>
      <c r="E251" s="151"/>
      <c r="F251" s="151"/>
      <c r="G251" s="151"/>
      <c r="H251" s="151"/>
      <c r="I251" s="148"/>
      <c r="J251" s="149"/>
      <c r="K251" s="149"/>
      <c r="N251" s="150"/>
      <c r="O251" s="151"/>
      <c r="P251" s="151"/>
      <c r="Q251" s="151"/>
      <c r="R251" s="151"/>
      <c r="S251" s="148"/>
      <c r="T251" s="149"/>
      <c r="U251" s="149"/>
    </row>
    <row r="252" spans="1:28" ht="18.75">
      <c r="D252" s="150"/>
      <c r="E252" s="151"/>
      <c r="F252" s="151"/>
      <c r="G252" s="151"/>
      <c r="H252" s="151"/>
      <c r="I252" s="148"/>
      <c r="J252" s="149"/>
      <c r="K252" s="149"/>
      <c r="N252" s="150"/>
      <c r="O252" s="151"/>
      <c r="P252" s="151"/>
      <c r="Q252" s="151"/>
      <c r="R252" s="151"/>
      <c r="S252" s="148"/>
      <c r="T252" s="149"/>
      <c r="U252" s="149"/>
    </row>
  </sheetData>
  <mergeCells count="1025">
    <mergeCell ref="W50:Z88"/>
    <mergeCell ref="W34:Z49"/>
    <mergeCell ref="W30:Z33"/>
    <mergeCell ref="W25:Z29"/>
    <mergeCell ref="W19:Z24"/>
    <mergeCell ref="W185:Z195"/>
    <mergeCell ref="W182:Z184"/>
    <mergeCell ref="W137:Z181"/>
    <mergeCell ref="W134:Z136"/>
    <mergeCell ref="W131:Z133"/>
    <mergeCell ref="W128:Z130"/>
    <mergeCell ref="W122:Z127"/>
    <mergeCell ref="W119:Z121"/>
    <mergeCell ref="W89:Z118"/>
    <mergeCell ref="W241:Z244"/>
    <mergeCell ref="W231:Z240"/>
    <mergeCell ref="W227:Z230"/>
    <mergeCell ref="W224:Z226"/>
    <mergeCell ref="W217:Z223"/>
    <mergeCell ref="W214:Z216"/>
    <mergeCell ref="W209:Z213"/>
    <mergeCell ref="W204:Z208"/>
    <mergeCell ref="W196:Z203"/>
    <mergeCell ref="B196:B203"/>
    <mergeCell ref="B204:B208"/>
    <mergeCell ref="B209:B213"/>
    <mergeCell ref="B214:B216"/>
    <mergeCell ref="B217:B223"/>
    <mergeCell ref="B224:B226"/>
    <mergeCell ref="B227:B230"/>
    <mergeCell ref="B231:B240"/>
    <mergeCell ref="B241:B244"/>
    <mergeCell ref="B89:B118"/>
    <mergeCell ref="B119:B121"/>
    <mergeCell ref="B122:B127"/>
    <mergeCell ref="B128:B130"/>
    <mergeCell ref="B131:B133"/>
    <mergeCell ref="B134:B136"/>
    <mergeCell ref="B137:B181"/>
    <mergeCell ref="B182:B184"/>
    <mergeCell ref="B185:B195"/>
    <mergeCell ref="A50:A88"/>
    <mergeCell ref="A34:A49"/>
    <mergeCell ref="A30:A33"/>
    <mergeCell ref="A25:A29"/>
    <mergeCell ref="A19:A24"/>
    <mergeCell ref="A14:A18"/>
    <mergeCell ref="B14:B18"/>
    <mergeCell ref="B19:B24"/>
    <mergeCell ref="B25:B29"/>
    <mergeCell ref="B30:B33"/>
    <mergeCell ref="B34:B49"/>
    <mergeCell ref="B50:B88"/>
    <mergeCell ref="A185:A195"/>
    <mergeCell ref="A182:A184"/>
    <mergeCell ref="A137:A181"/>
    <mergeCell ref="A134:A136"/>
    <mergeCell ref="A131:A133"/>
    <mergeCell ref="A128:A130"/>
    <mergeCell ref="A122:A127"/>
    <mergeCell ref="A119:A121"/>
    <mergeCell ref="A89:A118"/>
    <mergeCell ref="A241:A244"/>
    <mergeCell ref="A231:A240"/>
    <mergeCell ref="A227:A230"/>
    <mergeCell ref="A224:A226"/>
    <mergeCell ref="A217:A223"/>
    <mergeCell ref="A214:A216"/>
    <mergeCell ref="A209:A213"/>
    <mergeCell ref="A204:A208"/>
    <mergeCell ref="A196:A203"/>
    <mergeCell ref="C213:L213"/>
    <mergeCell ref="M213:V213"/>
    <mergeCell ref="C216:L216"/>
    <mergeCell ref="M216:V216"/>
    <mergeCell ref="C223:L223"/>
    <mergeCell ref="M223:V223"/>
    <mergeCell ref="C226:L226"/>
    <mergeCell ref="M226:V226"/>
    <mergeCell ref="C230:L230"/>
    <mergeCell ref="M230:V230"/>
    <mergeCell ref="N238:R238"/>
    <mergeCell ref="S238:U238"/>
    <mergeCell ref="D239:H239"/>
    <mergeCell ref="N239:R239"/>
    <mergeCell ref="S239:U239"/>
    <mergeCell ref="C240:L240"/>
    <mergeCell ref="M240:V240"/>
    <mergeCell ref="C244:L244"/>
    <mergeCell ref="M244:V244"/>
    <mergeCell ref="D214:H214"/>
    <mergeCell ref="I214:K214"/>
    <mergeCell ref="N214:R214"/>
    <mergeCell ref="S214:U214"/>
    <mergeCell ref="C181:L181"/>
    <mergeCell ref="M181:V181"/>
    <mergeCell ref="C184:L184"/>
    <mergeCell ref="M184:V184"/>
    <mergeCell ref="C195:L195"/>
    <mergeCell ref="M195:V195"/>
    <mergeCell ref="C203:L203"/>
    <mergeCell ref="M203:V203"/>
    <mergeCell ref="C208:L208"/>
    <mergeCell ref="M208:V208"/>
    <mergeCell ref="C118:L118"/>
    <mergeCell ref="M118:V118"/>
    <mergeCell ref="C121:L121"/>
    <mergeCell ref="M121:V121"/>
    <mergeCell ref="C127:L127"/>
    <mergeCell ref="M127:V127"/>
    <mergeCell ref="C130:L130"/>
    <mergeCell ref="M130:V130"/>
    <mergeCell ref="C133:L133"/>
    <mergeCell ref="M133:V133"/>
    <mergeCell ref="D137:H137"/>
    <mergeCell ref="I137:K137"/>
    <mergeCell ref="N137:R137"/>
    <mergeCell ref="S137:U137"/>
    <mergeCell ref="D135:H135"/>
    <mergeCell ref="I135:K135"/>
    <mergeCell ref="N135:R135"/>
    <mergeCell ref="S135:U135"/>
    <mergeCell ref="S142:U142"/>
    <mergeCell ref="C136:L136"/>
    <mergeCell ref="M136:V136"/>
    <mergeCell ref="D122:H122"/>
    <mergeCell ref="C24:L24"/>
    <mergeCell ref="M24:V24"/>
    <mergeCell ref="C29:L29"/>
    <mergeCell ref="M29:V29"/>
    <mergeCell ref="C33:L33"/>
    <mergeCell ref="M33:V33"/>
    <mergeCell ref="C49:L49"/>
    <mergeCell ref="M49:V49"/>
    <mergeCell ref="C88:L88"/>
    <mergeCell ref="M88:V88"/>
    <mergeCell ref="A3:A13"/>
    <mergeCell ref="B3:B13"/>
    <mergeCell ref="W3:Z13"/>
    <mergeCell ref="W14:Z18"/>
    <mergeCell ref="C13:L13"/>
    <mergeCell ref="M13:V13"/>
    <mergeCell ref="C18:L18"/>
    <mergeCell ref="M18:V18"/>
    <mergeCell ref="D81:H81"/>
    <mergeCell ref="I80:K80"/>
    <mergeCell ref="N80:R80"/>
    <mergeCell ref="S80:U80"/>
    <mergeCell ref="D82:H82"/>
    <mergeCell ref="I81:K81"/>
    <mergeCell ref="N81:R81"/>
    <mergeCell ref="S81:U81"/>
    <mergeCell ref="D79:H79"/>
    <mergeCell ref="I78:K78"/>
    <mergeCell ref="N78:R78"/>
    <mergeCell ref="S78:U78"/>
    <mergeCell ref="D80:H80"/>
    <mergeCell ref="I79:K79"/>
    <mergeCell ref="D116:H116"/>
    <mergeCell ref="I116:K116"/>
    <mergeCell ref="N116:R116"/>
    <mergeCell ref="S116:U116"/>
    <mergeCell ref="D117:H117"/>
    <mergeCell ref="I117:K117"/>
    <mergeCell ref="N117:R117"/>
    <mergeCell ref="S117:U117"/>
    <mergeCell ref="D115:H115"/>
    <mergeCell ref="I114:K114"/>
    <mergeCell ref="N114:R114"/>
    <mergeCell ref="S114:U114"/>
    <mergeCell ref="D106:H106"/>
    <mergeCell ref="I115:K115"/>
    <mergeCell ref="N115:R115"/>
    <mergeCell ref="S115:U115"/>
    <mergeCell ref="D113:H113"/>
    <mergeCell ref="I112:K112"/>
    <mergeCell ref="N112:R112"/>
    <mergeCell ref="S112:U112"/>
    <mergeCell ref="D114:H114"/>
    <mergeCell ref="I113:K113"/>
    <mergeCell ref="N113:R113"/>
    <mergeCell ref="S113:U113"/>
    <mergeCell ref="D111:H111"/>
    <mergeCell ref="I110:K110"/>
    <mergeCell ref="N110:R110"/>
    <mergeCell ref="S110:U110"/>
    <mergeCell ref="D112:H112"/>
    <mergeCell ref="I111:K111"/>
    <mergeCell ref="N111:R111"/>
    <mergeCell ref="S111:U111"/>
    <mergeCell ref="D109:H109"/>
    <mergeCell ref="I108:K108"/>
    <mergeCell ref="N108:R108"/>
    <mergeCell ref="S108:U108"/>
    <mergeCell ref="D110:H110"/>
    <mergeCell ref="I109:K109"/>
    <mergeCell ref="N109:R109"/>
    <mergeCell ref="S109:U109"/>
    <mergeCell ref="D107:H107"/>
    <mergeCell ref="I106:K106"/>
    <mergeCell ref="N106:R106"/>
    <mergeCell ref="S106:U106"/>
    <mergeCell ref="D108:H108"/>
    <mergeCell ref="I107:K107"/>
    <mergeCell ref="N107:R107"/>
    <mergeCell ref="S107:U107"/>
    <mergeCell ref="D104:H104"/>
    <mergeCell ref="I104:K104"/>
    <mergeCell ref="N104:R104"/>
    <mergeCell ref="S104:U104"/>
    <mergeCell ref="D105:H105"/>
    <mergeCell ref="I105:K105"/>
    <mergeCell ref="N105:R105"/>
    <mergeCell ref="S105:U105"/>
    <mergeCell ref="D102:H102"/>
    <mergeCell ref="I102:K102"/>
    <mergeCell ref="N102:R102"/>
    <mergeCell ref="S102:U102"/>
    <mergeCell ref="D103:H103"/>
    <mergeCell ref="I103:K103"/>
    <mergeCell ref="N103:R103"/>
    <mergeCell ref="S103:U103"/>
    <mergeCell ref="D100:H100"/>
    <mergeCell ref="I100:K100"/>
    <mergeCell ref="N100:R100"/>
    <mergeCell ref="S100:U100"/>
    <mergeCell ref="D101:H101"/>
    <mergeCell ref="I101:K101"/>
    <mergeCell ref="N101:R101"/>
    <mergeCell ref="S101:U101"/>
    <mergeCell ref="D98:H98"/>
    <mergeCell ref="I98:K98"/>
    <mergeCell ref="N98:R98"/>
    <mergeCell ref="S98:U98"/>
    <mergeCell ref="D99:H99"/>
    <mergeCell ref="I99:K99"/>
    <mergeCell ref="N99:R99"/>
    <mergeCell ref="S99:U99"/>
    <mergeCell ref="D96:H96"/>
    <mergeCell ref="I96:K96"/>
    <mergeCell ref="N96:R96"/>
    <mergeCell ref="S96:U96"/>
    <mergeCell ref="D97:H97"/>
    <mergeCell ref="I97:K97"/>
    <mergeCell ref="N97:R97"/>
    <mergeCell ref="S97:U97"/>
    <mergeCell ref="D94:H94"/>
    <mergeCell ref="I94:K94"/>
    <mergeCell ref="N94:R94"/>
    <mergeCell ref="S94:U94"/>
    <mergeCell ref="D95:H95"/>
    <mergeCell ref="I95:K95"/>
    <mergeCell ref="N95:R95"/>
    <mergeCell ref="S95:U95"/>
    <mergeCell ref="D93:H93"/>
    <mergeCell ref="I93:K93"/>
    <mergeCell ref="N93:R93"/>
    <mergeCell ref="S93:U93"/>
    <mergeCell ref="D90:H90"/>
    <mergeCell ref="I90:K90"/>
    <mergeCell ref="N90:R90"/>
    <mergeCell ref="S90:U90"/>
    <mergeCell ref="D91:H91"/>
    <mergeCell ref="I91:K91"/>
    <mergeCell ref="N91:R91"/>
    <mergeCell ref="S91:U91"/>
    <mergeCell ref="D87:H87"/>
    <mergeCell ref="I86:K86"/>
    <mergeCell ref="N86:R86"/>
    <mergeCell ref="S86:U86"/>
    <mergeCell ref="D63:H63"/>
    <mergeCell ref="I87:K87"/>
    <mergeCell ref="N87:R87"/>
    <mergeCell ref="S87:U87"/>
    <mergeCell ref="D85:H85"/>
    <mergeCell ref="I84:K84"/>
    <mergeCell ref="N84:R84"/>
    <mergeCell ref="S84:U84"/>
    <mergeCell ref="D86:H86"/>
    <mergeCell ref="I85:K85"/>
    <mergeCell ref="N85:R85"/>
    <mergeCell ref="S85:U85"/>
    <mergeCell ref="D83:H83"/>
    <mergeCell ref="I82:K82"/>
    <mergeCell ref="N82:R82"/>
    <mergeCell ref="S82:U82"/>
    <mergeCell ref="D84:H84"/>
    <mergeCell ref="I83:K83"/>
    <mergeCell ref="N83:R83"/>
    <mergeCell ref="S83:U83"/>
    <mergeCell ref="N79:R79"/>
    <mergeCell ref="S79:U79"/>
    <mergeCell ref="D77:H77"/>
    <mergeCell ref="I76:K76"/>
    <mergeCell ref="N76:R76"/>
    <mergeCell ref="S76:U76"/>
    <mergeCell ref="D78:H78"/>
    <mergeCell ref="I77:K77"/>
    <mergeCell ref="N77:R77"/>
    <mergeCell ref="S77:U77"/>
    <mergeCell ref="D75:H75"/>
    <mergeCell ref="I74:K74"/>
    <mergeCell ref="N74:R74"/>
    <mergeCell ref="S74:U74"/>
    <mergeCell ref="D76:H76"/>
    <mergeCell ref="I75:K75"/>
    <mergeCell ref="N75:R75"/>
    <mergeCell ref="S75:U75"/>
    <mergeCell ref="D73:H73"/>
    <mergeCell ref="N73:R73"/>
    <mergeCell ref="S73:U73"/>
    <mergeCell ref="I73:K73"/>
    <mergeCell ref="S71:U71"/>
    <mergeCell ref="S61:U61"/>
    <mergeCell ref="D62:H62"/>
    <mergeCell ref="I62:K62"/>
    <mergeCell ref="N62:R62"/>
    <mergeCell ref="S62:U62"/>
    <mergeCell ref="D59:H59"/>
    <mergeCell ref="I59:K59"/>
    <mergeCell ref="N59:R59"/>
    <mergeCell ref="S59:U59"/>
    <mergeCell ref="D60:H60"/>
    <mergeCell ref="I60:K60"/>
    <mergeCell ref="N60:R60"/>
    <mergeCell ref="S60:U60"/>
    <mergeCell ref="N66:R66"/>
    <mergeCell ref="D57:H57"/>
    <mergeCell ref="I57:K57"/>
    <mergeCell ref="D68:H68"/>
    <mergeCell ref="I67:K67"/>
    <mergeCell ref="I72:K72"/>
    <mergeCell ref="N72:R72"/>
    <mergeCell ref="S72:U72"/>
    <mergeCell ref="D74:H74"/>
    <mergeCell ref="D50:H50"/>
    <mergeCell ref="I50:K50"/>
    <mergeCell ref="N50:R50"/>
    <mergeCell ref="S50:U50"/>
    <mergeCell ref="D64:H64"/>
    <mergeCell ref="I63:K63"/>
    <mergeCell ref="N63:R63"/>
    <mergeCell ref="S63:U63"/>
    <mergeCell ref="D65:H65"/>
    <mergeCell ref="I64:K64"/>
    <mergeCell ref="N64:R64"/>
    <mergeCell ref="S64:U64"/>
    <mergeCell ref="D61:H61"/>
    <mergeCell ref="I61:K61"/>
    <mergeCell ref="S66:U66"/>
    <mergeCell ref="D71:H71"/>
    <mergeCell ref="I70:K70"/>
    <mergeCell ref="N70:R70"/>
    <mergeCell ref="S70:U70"/>
    <mergeCell ref="D72:H72"/>
    <mergeCell ref="I71:K71"/>
    <mergeCell ref="N71:R71"/>
    <mergeCell ref="D67:H67"/>
    <mergeCell ref="I66:K66"/>
    <mergeCell ref="D248:H248"/>
    <mergeCell ref="I248:K248"/>
    <mergeCell ref="N248:R248"/>
    <mergeCell ref="S248:U248"/>
    <mergeCell ref="D245:H245"/>
    <mergeCell ref="I245:K245"/>
    <mergeCell ref="N245:R245"/>
    <mergeCell ref="S245:U245"/>
    <mergeCell ref="D246:H246"/>
    <mergeCell ref="I246:K246"/>
    <mergeCell ref="N246:R246"/>
    <mergeCell ref="S246:U246"/>
    <mergeCell ref="D252:H252"/>
    <mergeCell ref="I252:K252"/>
    <mergeCell ref="N252:R252"/>
    <mergeCell ref="S252:U252"/>
    <mergeCell ref="D249:H249"/>
    <mergeCell ref="I249:K249"/>
    <mergeCell ref="N249:R249"/>
    <mergeCell ref="S249:U249"/>
    <mergeCell ref="D250:H250"/>
    <mergeCell ref="I250:K250"/>
    <mergeCell ref="N250:R250"/>
    <mergeCell ref="S250:U250"/>
    <mergeCell ref="D251:H251"/>
    <mergeCell ref="I251:K251"/>
    <mergeCell ref="N251:R251"/>
    <mergeCell ref="S251:U251"/>
    <mergeCell ref="D247:H247"/>
    <mergeCell ref="I247:K247"/>
    <mergeCell ref="N247:R247"/>
    <mergeCell ref="S247:U247"/>
    <mergeCell ref="D217:H217"/>
    <mergeCell ref="I217:K217"/>
    <mergeCell ref="N217:R217"/>
    <mergeCell ref="S217:U217"/>
    <mergeCell ref="D218:H218"/>
    <mergeCell ref="I218:K218"/>
    <mergeCell ref="N218:R218"/>
    <mergeCell ref="S218:U218"/>
    <mergeCell ref="N209:R209"/>
    <mergeCell ref="S209:U209"/>
    <mergeCell ref="D196:H196"/>
    <mergeCell ref="I196:K196"/>
    <mergeCell ref="N196:R196"/>
    <mergeCell ref="S196:U196"/>
    <mergeCell ref="D204:H204"/>
    <mergeCell ref="I204:K204"/>
    <mergeCell ref="N204:R204"/>
    <mergeCell ref="S204:U204"/>
    <mergeCell ref="D197:H197"/>
    <mergeCell ref="I197:K197"/>
    <mergeCell ref="N197:R197"/>
    <mergeCell ref="S197:U197"/>
    <mergeCell ref="D198:H198"/>
    <mergeCell ref="I198:K198"/>
    <mergeCell ref="N198:R198"/>
    <mergeCell ref="S198:U198"/>
    <mergeCell ref="S201:U201"/>
    <mergeCell ref="D207:H207"/>
    <mergeCell ref="I207:K207"/>
    <mergeCell ref="N207:R207"/>
    <mergeCell ref="S207:U207"/>
    <mergeCell ref="I209:K209"/>
    <mergeCell ref="I122:K122"/>
    <mergeCell ref="N122:R122"/>
    <mergeCell ref="S122:U122"/>
    <mergeCell ref="D126:H126"/>
    <mergeCell ref="I126:K126"/>
    <mergeCell ref="N126:R126"/>
    <mergeCell ref="S126:U126"/>
    <mergeCell ref="D134:H134"/>
    <mergeCell ref="I134:K134"/>
    <mergeCell ref="N134:R134"/>
    <mergeCell ref="S134:U134"/>
    <mergeCell ref="D66:H66"/>
    <mergeCell ref="S68:U68"/>
    <mergeCell ref="D70:H70"/>
    <mergeCell ref="I69:K69"/>
    <mergeCell ref="N57:R57"/>
    <mergeCell ref="S57:U57"/>
    <mergeCell ref="D58:H58"/>
    <mergeCell ref="I58:K58"/>
    <mergeCell ref="N58:R58"/>
    <mergeCell ref="S58:U58"/>
    <mergeCell ref="N67:R67"/>
    <mergeCell ref="S67:U67"/>
    <mergeCell ref="N69:R69"/>
    <mergeCell ref="S69:U69"/>
    <mergeCell ref="I65:K65"/>
    <mergeCell ref="N65:R65"/>
    <mergeCell ref="S65:U65"/>
    <mergeCell ref="N61:R61"/>
    <mergeCell ref="D69:H69"/>
    <mergeCell ref="I68:K68"/>
    <mergeCell ref="N68:R68"/>
    <mergeCell ref="D55:H55"/>
    <mergeCell ref="I55:K55"/>
    <mergeCell ref="N55:R55"/>
    <mergeCell ref="S55:U55"/>
    <mergeCell ref="D56:H56"/>
    <mergeCell ref="I56:K56"/>
    <mergeCell ref="N56:R56"/>
    <mergeCell ref="S56:U56"/>
    <mergeCell ref="D53:H53"/>
    <mergeCell ref="I53:K53"/>
    <mergeCell ref="N53:R53"/>
    <mergeCell ref="S53:U53"/>
    <mergeCell ref="D54:H54"/>
    <mergeCell ref="I54:K54"/>
    <mergeCell ref="N54:R54"/>
    <mergeCell ref="S54:U54"/>
    <mergeCell ref="D51:H51"/>
    <mergeCell ref="I51:K51"/>
    <mergeCell ref="N51:R51"/>
    <mergeCell ref="S51:U51"/>
    <mergeCell ref="D52:H52"/>
    <mergeCell ref="I52:K52"/>
    <mergeCell ref="N52:R52"/>
    <mergeCell ref="S52:U52"/>
    <mergeCell ref="D48:H48"/>
    <mergeCell ref="I48:K48"/>
    <mergeCell ref="N48:R48"/>
    <mergeCell ref="S48:U48"/>
    <mergeCell ref="D46:H46"/>
    <mergeCell ref="I46:K46"/>
    <mergeCell ref="N46:R46"/>
    <mergeCell ref="S46:U46"/>
    <mergeCell ref="D47:H47"/>
    <mergeCell ref="I47:K47"/>
    <mergeCell ref="N47:R47"/>
    <mergeCell ref="S47:U47"/>
    <mergeCell ref="D44:H44"/>
    <mergeCell ref="I44:K44"/>
    <mergeCell ref="N44:R44"/>
    <mergeCell ref="S44:U44"/>
    <mergeCell ref="D45:H45"/>
    <mergeCell ref="I45:K45"/>
    <mergeCell ref="N45:R45"/>
    <mergeCell ref="S45:U45"/>
    <mergeCell ref="D43:H43"/>
    <mergeCell ref="I43:K43"/>
    <mergeCell ref="N43:R43"/>
    <mergeCell ref="S43:U43"/>
    <mergeCell ref="D40:H40"/>
    <mergeCell ref="I40:K40"/>
    <mergeCell ref="N40:R40"/>
    <mergeCell ref="S40:U40"/>
    <mergeCell ref="D41:H41"/>
    <mergeCell ref="I41:K41"/>
    <mergeCell ref="N41:R41"/>
    <mergeCell ref="S41:U41"/>
    <mergeCell ref="D36:H36"/>
    <mergeCell ref="I36:K36"/>
    <mergeCell ref="N36:R36"/>
    <mergeCell ref="S36:U36"/>
    <mergeCell ref="D37:H37"/>
    <mergeCell ref="I37:K37"/>
    <mergeCell ref="N37:R37"/>
    <mergeCell ref="S37:U37"/>
    <mergeCell ref="D42:H42"/>
    <mergeCell ref="I42:K42"/>
    <mergeCell ref="N42:R42"/>
    <mergeCell ref="S42:U42"/>
    <mergeCell ref="S34:U34"/>
    <mergeCell ref="D35:H35"/>
    <mergeCell ref="I35:K35"/>
    <mergeCell ref="N35:R35"/>
    <mergeCell ref="S35:U35"/>
    <mergeCell ref="D34:H34"/>
    <mergeCell ref="I34:K34"/>
    <mergeCell ref="N34:R34"/>
    <mergeCell ref="D32:H32"/>
    <mergeCell ref="I32:K32"/>
    <mergeCell ref="N32:R32"/>
    <mergeCell ref="S32:U32"/>
    <mergeCell ref="D38:H38"/>
    <mergeCell ref="I38:K38"/>
    <mergeCell ref="N38:R38"/>
    <mergeCell ref="S38:U38"/>
    <mergeCell ref="D39:H39"/>
    <mergeCell ref="I39:K39"/>
    <mergeCell ref="N39:R39"/>
    <mergeCell ref="S39:U39"/>
    <mergeCell ref="D30:H30"/>
    <mergeCell ref="I30:K30"/>
    <mergeCell ref="D31:H31"/>
    <mergeCell ref="I31:K31"/>
    <mergeCell ref="N31:R31"/>
    <mergeCell ref="S31:U31"/>
    <mergeCell ref="S27:U27"/>
    <mergeCell ref="N28:R28"/>
    <mergeCell ref="S28:U28"/>
    <mergeCell ref="N30:R30"/>
    <mergeCell ref="S30:U30"/>
    <mergeCell ref="D25:H25"/>
    <mergeCell ref="I25:K25"/>
    <mergeCell ref="D26:H26"/>
    <mergeCell ref="I26:K26"/>
    <mergeCell ref="D27:H27"/>
    <mergeCell ref="I27:K27"/>
    <mergeCell ref="D28:H28"/>
    <mergeCell ref="I28:K28"/>
    <mergeCell ref="N25:R25"/>
    <mergeCell ref="S25:U25"/>
    <mergeCell ref="N26:R26"/>
    <mergeCell ref="S26:U26"/>
    <mergeCell ref="N27:R27"/>
    <mergeCell ref="D23:H23"/>
    <mergeCell ref="I23:K23"/>
    <mergeCell ref="N23:R23"/>
    <mergeCell ref="S23:U23"/>
    <mergeCell ref="D21:H21"/>
    <mergeCell ref="I21:K21"/>
    <mergeCell ref="N21:R21"/>
    <mergeCell ref="S21:U21"/>
    <mergeCell ref="D22:H22"/>
    <mergeCell ref="I22:K22"/>
    <mergeCell ref="N22:R22"/>
    <mergeCell ref="S22:U22"/>
    <mergeCell ref="D19:H19"/>
    <mergeCell ref="I19:K19"/>
    <mergeCell ref="N19:R19"/>
    <mergeCell ref="S19:U19"/>
    <mergeCell ref="D20:H20"/>
    <mergeCell ref="I20:K20"/>
    <mergeCell ref="N20:R20"/>
    <mergeCell ref="S20:U20"/>
    <mergeCell ref="D17:H17"/>
    <mergeCell ref="N14:R14"/>
    <mergeCell ref="N15:R15"/>
    <mergeCell ref="N16:R16"/>
    <mergeCell ref="N17:R17"/>
    <mergeCell ref="I14:K14"/>
    <mergeCell ref="I15:K15"/>
    <mergeCell ref="I16:K16"/>
    <mergeCell ref="I17:K17"/>
    <mergeCell ref="D14:H14"/>
    <mergeCell ref="D15:H15"/>
    <mergeCell ref="S14:U14"/>
    <mergeCell ref="S15:U15"/>
    <mergeCell ref="I8:K8"/>
    <mergeCell ref="N8:R8"/>
    <mergeCell ref="N9:R9"/>
    <mergeCell ref="N10:R10"/>
    <mergeCell ref="N11:R11"/>
    <mergeCell ref="D12:H12"/>
    <mergeCell ref="I12:K12"/>
    <mergeCell ref="S3:U3"/>
    <mergeCell ref="S4:U4"/>
    <mergeCell ref="S5:U5"/>
    <mergeCell ref="S6:U6"/>
    <mergeCell ref="S7:U7"/>
    <mergeCell ref="S8:U8"/>
    <mergeCell ref="S9:U9"/>
    <mergeCell ref="S10:U10"/>
    <mergeCell ref="S11:U11"/>
    <mergeCell ref="N3:R3"/>
    <mergeCell ref="N4:R4"/>
    <mergeCell ref="N5:R5"/>
    <mergeCell ref="N6:R6"/>
    <mergeCell ref="N7:R7"/>
    <mergeCell ref="W2:Z2"/>
    <mergeCell ref="I3:K3"/>
    <mergeCell ref="D3:H3"/>
    <mergeCell ref="D4:H4"/>
    <mergeCell ref="D5:H5"/>
    <mergeCell ref="D6:H6"/>
    <mergeCell ref="D7:H7"/>
    <mergeCell ref="D8:H8"/>
    <mergeCell ref="D9:H9"/>
    <mergeCell ref="D10:H10"/>
    <mergeCell ref="D11:H11"/>
    <mergeCell ref="C2:V2"/>
    <mergeCell ref="I9:K9"/>
    <mergeCell ref="I10:K10"/>
    <mergeCell ref="I11:K11"/>
    <mergeCell ref="I4:K4"/>
    <mergeCell ref="I5:K5"/>
    <mergeCell ref="I6:K6"/>
    <mergeCell ref="I7:K7"/>
    <mergeCell ref="D123:H123"/>
    <mergeCell ref="I123:K123"/>
    <mergeCell ref="D124:H124"/>
    <mergeCell ref="I124:K124"/>
    <mergeCell ref="D125:H125"/>
    <mergeCell ref="I125:K125"/>
    <mergeCell ref="N123:R123"/>
    <mergeCell ref="S123:U123"/>
    <mergeCell ref="N124:R124"/>
    <mergeCell ref="S124:U124"/>
    <mergeCell ref="N125:R125"/>
    <mergeCell ref="S125:U125"/>
    <mergeCell ref="D89:H89"/>
    <mergeCell ref="I89:K89"/>
    <mergeCell ref="N89:R89"/>
    <mergeCell ref="S89:U89"/>
    <mergeCell ref="D92:H92"/>
    <mergeCell ref="I92:K92"/>
    <mergeCell ref="N92:R92"/>
    <mergeCell ref="S92:U92"/>
    <mergeCell ref="D119:H119"/>
    <mergeCell ref="I119:K119"/>
    <mergeCell ref="N119:R119"/>
    <mergeCell ref="S119:U119"/>
    <mergeCell ref="D120:H120"/>
    <mergeCell ref="I120:K120"/>
    <mergeCell ref="N120:R120"/>
    <mergeCell ref="S120:U120"/>
    <mergeCell ref="S16:U16"/>
    <mergeCell ref="S17:U17"/>
    <mergeCell ref="D16:H16"/>
    <mergeCell ref="D132:H132"/>
    <mergeCell ref="I132:K132"/>
    <mergeCell ref="N132:R132"/>
    <mergeCell ref="S132:U132"/>
    <mergeCell ref="D131:H131"/>
    <mergeCell ref="I131:K131"/>
    <mergeCell ref="N131:R131"/>
    <mergeCell ref="S131:U131"/>
    <mergeCell ref="D129:H129"/>
    <mergeCell ref="I129:K129"/>
    <mergeCell ref="N129:R129"/>
    <mergeCell ref="S129:U129"/>
    <mergeCell ref="D128:H128"/>
    <mergeCell ref="I128:K128"/>
    <mergeCell ref="N128:R128"/>
    <mergeCell ref="S128:U128"/>
    <mergeCell ref="D138:H138"/>
    <mergeCell ref="I138:K138"/>
    <mergeCell ref="N138:R138"/>
    <mergeCell ref="S138:U138"/>
    <mergeCell ref="D139:H139"/>
    <mergeCell ref="I139:K139"/>
    <mergeCell ref="N139:R139"/>
    <mergeCell ref="S139:U139"/>
    <mergeCell ref="D140:H140"/>
    <mergeCell ref="I140:K140"/>
    <mergeCell ref="N140:R140"/>
    <mergeCell ref="S140:U140"/>
    <mergeCell ref="D141:H141"/>
    <mergeCell ref="I141:K141"/>
    <mergeCell ref="N141:R141"/>
    <mergeCell ref="S141:U141"/>
    <mergeCell ref="D142:H142"/>
    <mergeCell ref="I142:K142"/>
    <mergeCell ref="N142:R142"/>
    <mergeCell ref="S143:U143"/>
    <mergeCell ref="D144:H144"/>
    <mergeCell ref="I144:K144"/>
    <mergeCell ref="N144:R144"/>
    <mergeCell ref="S144:U144"/>
    <mergeCell ref="D145:H145"/>
    <mergeCell ref="I145:K145"/>
    <mergeCell ref="N145:R145"/>
    <mergeCell ref="S145:U145"/>
    <mergeCell ref="D143:H143"/>
    <mergeCell ref="I143:K143"/>
    <mergeCell ref="N143:R143"/>
    <mergeCell ref="D146:H146"/>
    <mergeCell ref="I146:K146"/>
    <mergeCell ref="N146:R146"/>
    <mergeCell ref="S146:U146"/>
    <mergeCell ref="D147:H147"/>
    <mergeCell ref="I147:K147"/>
    <mergeCell ref="N147:R147"/>
    <mergeCell ref="S147:U147"/>
    <mergeCell ref="D148:H148"/>
    <mergeCell ref="I148:K148"/>
    <mergeCell ref="N148:R148"/>
    <mergeCell ref="S148:U148"/>
    <mergeCell ref="D149:H149"/>
    <mergeCell ref="I149:K149"/>
    <mergeCell ref="N149:R149"/>
    <mergeCell ref="S149:U149"/>
    <mergeCell ref="D150:H150"/>
    <mergeCell ref="I150:K150"/>
    <mergeCell ref="N150:R150"/>
    <mergeCell ref="S150:U150"/>
    <mergeCell ref="D151:H151"/>
    <mergeCell ref="I151:K151"/>
    <mergeCell ref="N151:R151"/>
    <mergeCell ref="S151:U151"/>
    <mergeCell ref="D152:H152"/>
    <mergeCell ref="I152:K152"/>
    <mergeCell ref="N152:R152"/>
    <mergeCell ref="S152:U152"/>
    <mergeCell ref="D153:H153"/>
    <mergeCell ref="I153:K153"/>
    <mergeCell ref="N153:R153"/>
    <mergeCell ref="S153:U153"/>
    <mergeCell ref="D154:H154"/>
    <mergeCell ref="I154:K154"/>
    <mergeCell ref="N154:R154"/>
    <mergeCell ref="S154:U154"/>
    <mergeCell ref="D155:H155"/>
    <mergeCell ref="I155:K155"/>
    <mergeCell ref="N155:R155"/>
    <mergeCell ref="S155:U155"/>
    <mergeCell ref="D156:H156"/>
    <mergeCell ref="I156:K156"/>
    <mergeCell ref="N156:R156"/>
    <mergeCell ref="S156:U156"/>
    <mergeCell ref="D157:H157"/>
    <mergeCell ref="I157:K157"/>
    <mergeCell ref="N157:R157"/>
    <mergeCell ref="S157:U157"/>
    <mergeCell ref="D158:H158"/>
    <mergeCell ref="I158:K158"/>
    <mergeCell ref="N158:R158"/>
    <mergeCell ref="S158:U158"/>
    <mergeCell ref="D159:H159"/>
    <mergeCell ref="I159:K159"/>
    <mergeCell ref="N159:R159"/>
    <mergeCell ref="S159:U159"/>
    <mergeCell ref="D160:H160"/>
    <mergeCell ref="I160:K160"/>
    <mergeCell ref="N160:R160"/>
    <mergeCell ref="S160:U160"/>
    <mergeCell ref="D161:H161"/>
    <mergeCell ref="I161:K161"/>
    <mergeCell ref="N161:R161"/>
    <mergeCell ref="S161:U161"/>
    <mergeCell ref="D162:H162"/>
    <mergeCell ref="I162:K162"/>
    <mergeCell ref="N162:R162"/>
    <mergeCell ref="S162:U162"/>
    <mergeCell ref="D163:H163"/>
    <mergeCell ref="I163:K163"/>
    <mergeCell ref="N163:R163"/>
    <mergeCell ref="S163:U163"/>
    <mergeCell ref="D164:H164"/>
    <mergeCell ref="I164:K164"/>
    <mergeCell ref="N164:R164"/>
    <mergeCell ref="S164:U164"/>
    <mergeCell ref="D165:H165"/>
    <mergeCell ref="I165:K165"/>
    <mergeCell ref="N165:R165"/>
    <mergeCell ref="S165:U165"/>
    <mergeCell ref="D166:H166"/>
    <mergeCell ref="I166:K166"/>
    <mergeCell ref="N166:R166"/>
    <mergeCell ref="S166:U166"/>
    <mergeCell ref="D167:H167"/>
    <mergeCell ref="I167:K167"/>
    <mergeCell ref="N167:R167"/>
    <mergeCell ref="S167:U167"/>
    <mergeCell ref="D168:H168"/>
    <mergeCell ref="I168:K168"/>
    <mergeCell ref="N168:R168"/>
    <mergeCell ref="S168:U168"/>
    <mergeCell ref="D169:H169"/>
    <mergeCell ref="I169:K169"/>
    <mergeCell ref="N169:R169"/>
    <mergeCell ref="S169:U169"/>
    <mergeCell ref="D170:H170"/>
    <mergeCell ref="I170:K170"/>
    <mergeCell ref="N170:R170"/>
    <mergeCell ref="S170:U170"/>
    <mergeCell ref="D171:H171"/>
    <mergeCell ref="I171:K171"/>
    <mergeCell ref="N171:R171"/>
    <mergeCell ref="S171:U171"/>
    <mergeCell ref="D172:H172"/>
    <mergeCell ref="I172:K172"/>
    <mergeCell ref="N172:R172"/>
    <mergeCell ref="S172:U172"/>
    <mergeCell ref="S173:U173"/>
    <mergeCell ref="D173:H173"/>
    <mergeCell ref="I173:K173"/>
    <mergeCell ref="N173:R173"/>
    <mergeCell ref="D174:H174"/>
    <mergeCell ref="I174:K174"/>
    <mergeCell ref="N174:R174"/>
    <mergeCell ref="S174:U174"/>
    <mergeCell ref="D175:H175"/>
    <mergeCell ref="I175:K175"/>
    <mergeCell ref="N175:R175"/>
    <mergeCell ref="S175:U175"/>
    <mergeCell ref="D179:H179"/>
    <mergeCell ref="I179:K179"/>
    <mergeCell ref="N179:R179"/>
    <mergeCell ref="S179:U179"/>
    <mergeCell ref="D180:H180"/>
    <mergeCell ref="I180:K180"/>
    <mergeCell ref="N180:R180"/>
    <mergeCell ref="S180:U180"/>
    <mergeCell ref="D176:H176"/>
    <mergeCell ref="I176:K176"/>
    <mergeCell ref="N176:R176"/>
    <mergeCell ref="S176:U176"/>
    <mergeCell ref="D177:H177"/>
    <mergeCell ref="I177:K177"/>
    <mergeCell ref="N177:R177"/>
    <mergeCell ref="S177:U177"/>
    <mergeCell ref="D178:H178"/>
    <mergeCell ref="I178:K178"/>
    <mergeCell ref="N178:R178"/>
    <mergeCell ref="S178:U178"/>
    <mergeCell ref="D183:H183"/>
    <mergeCell ref="I183:K183"/>
    <mergeCell ref="N183:R183"/>
    <mergeCell ref="S183:U183"/>
    <mergeCell ref="D186:H186"/>
    <mergeCell ref="I186:K186"/>
    <mergeCell ref="N186:R186"/>
    <mergeCell ref="S186:U186"/>
    <mergeCell ref="D182:H182"/>
    <mergeCell ref="I182:K182"/>
    <mergeCell ref="N182:R182"/>
    <mergeCell ref="S182:U182"/>
    <mergeCell ref="D185:H185"/>
    <mergeCell ref="I185:K185"/>
    <mergeCell ref="N185:R185"/>
    <mergeCell ref="S185:U185"/>
    <mergeCell ref="D190:H190"/>
    <mergeCell ref="I190:K190"/>
    <mergeCell ref="N190:R190"/>
    <mergeCell ref="S190:U190"/>
    <mergeCell ref="D191:H191"/>
    <mergeCell ref="I191:K191"/>
    <mergeCell ref="N191:R191"/>
    <mergeCell ref="S191:U191"/>
    <mergeCell ref="D192:H192"/>
    <mergeCell ref="I192:K192"/>
    <mergeCell ref="N192:R192"/>
    <mergeCell ref="S192:U192"/>
    <mergeCell ref="D187:H187"/>
    <mergeCell ref="I187:K187"/>
    <mergeCell ref="N187:R187"/>
    <mergeCell ref="S187:U187"/>
    <mergeCell ref="D188:H188"/>
    <mergeCell ref="I188:K188"/>
    <mergeCell ref="N188:R188"/>
    <mergeCell ref="S188:U188"/>
    <mergeCell ref="D189:H189"/>
    <mergeCell ref="I189:K189"/>
    <mergeCell ref="N189:R189"/>
    <mergeCell ref="S189:U189"/>
    <mergeCell ref="I212:K212"/>
    <mergeCell ref="N212:R212"/>
    <mergeCell ref="S212:U212"/>
    <mergeCell ref="D209:H209"/>
    <mergeCell ref="D193:H193"/>
    <mergeCell ref="I193:K193"/>
    <mergeCell ref="N193:R193"/>
    <mergeCell ref="S193:U193"/>
    <mergeCell ref="D194:H194"/>
    <mergeCell ref="I194:K194"/>
    <mergeCell ref="N194:R194"/>
    <mergeCell ref="S194:U194"/>
    <mergeCell ref="D202:H202"/>
    <mergeCell ref="I202:K202"/>
    <mergeCell ref="N202:R202"/>
    <mergeCell ref="S202:U202"/>
    <mergeCell ref="D205:H205"/>
    <mergeCell ref="I205:K205"/>
    <mergeCell ref="N205:R205"/>
    <mergeCell ref="S205:U205"/>
    <mergeCell ref="D199:H199"/>
    <mergeCell ref="I199:K199"/>
    <mergeCell ref="N199:R199"/>
    <mergeCell ref="S199:U199"/>
    <mergeCell ref="D200:H200"/>
    <mergeCell ref="I200:K200"/>
    <mergeCell ref="N200:R200"/>
    <mergeCell ref="S200:U200"/>
    <mergeCell ref="D201:H201"/>
    <mergeCell ref="I201:K201"/>
    <mergeCell ref="N201:R201"/>
    <mergeCell ref="D220:H220"/>
    <mergeCell ref="I220:K220"/>
    <mergeCell ref="N220:R220"/>
    <mergeCell ref="S220:U220"/>
    <mergeCell ref="D221:H221"/>
    <mergeCell ref="I221:K221"/>
    <mergeCell ref="N221:R221"/>
    <mergeCell ref="S221:U221"/>
    <mergeCell ref="D222:H222"/>
    <mergeCell ref="I222:K222"/>
    <mergeCell ref="N222:R222"/>
    <mergeCell ref="S222:U222"/>
    <mergeCell ref="D224:H224"/>
    <mergeCell ref="I224:K224"/>
    <mergeCell ref="N224:R224"/>
    <mergeCell ref="D206:H206"/>
    <mergeCell ref="I206:K206"/>
    <mergeCell ref="N206:R206"/>
    <mergeCell ref="S206:U206"/>
    <mergeCell ref="D215:H215"/>
    <mergeCell ref="I215:K215"/>
    <mergeCell ref="N215:R215"/>
    <mergeCell ref="S215:U215"/>
    <mergeCell ref="D210:H210"/>
    <mergeCell ref="I210:K210"/>
    <mergeCell ref="N210:R210"/>
    <mergeCell ref="S210:U210"/>
    <mergeCell ref="D211:H211"/>
    <mergeCell ref="I211:K211"/>
    <mergeCell ref="N211:R211"/>
    <mergeCell ref="S211:U211"/>
    <mergeCell ref="D212:H212"/>
    <mergeCell ref="D234:H234"/>
    <mergeCell ref="I234:K234"/>
    <mergeCell ref="N234:R234"/>
    <mergeCell ref="S234:U234"/>
    <mergeCell ref="S224:U224"/>
    <mergeCell ref="D227:H227"/>
    <mergeCell ref="I227:K227"/>
    <mergeCell ref="N227:R227"/>
    <mergeCell ref="S227:U227"/>
    <mergeCell ref="D219:H219"/>
    <mergeCell ref="I219:K219"/>
    <mergeCell ref="N219:R219"/>
    <mergeCell ref="S219:U219"/>
    <mergeCell ref="D231:H231"/>
    <mergeCell ref="I231:K231"/>
    <mergeCell ref="N231:R231"/>
    <mergeCell ref="S231:U231"/>
    <mergeCell ref="D228:H228"/>
    <mergeCell ref="I228:K228"/>
    <mergeCell ref="N228:R228"/>
    <mergeCell ref="S228:U228"/>
    <mergeCell ref="D229:H229"/>
    <mergeCell ref="I229:K229"/>
    <mergeCell ref="N229:R229"/>
    <mergeCell ref="S229:U229"/>
    <mergeCell ref="D232:H232"/>
    <mergeCell ref="I232:K232"/>
    <mergeCell ref="N232:R232"/>
    <mergeCell ref="D225:H225"/>
    <mergeCell ref="I225:K225"/>
    <mergeCell ref="N225:R225"/>
    <mergeCell ref="S225:U225"/>
    <mergeCell ref="S232:U232"/>
    <mergeCell ref="D235:H235"/>
    <mergeCell ref="I235:K235"/>
    <mergeCell ref="N235:R235"/>
    <mergeCell ref="S235:U235"/>
    <mergeCell ref="I239:K239"/>
    <mergeCell ref="D236:H236"/>
    <mergeCell ref="I236:K236"/>
    <mergeCell ref="N236:R236"/>
    <mergeCell ref="S236:U236"/>
    <mergeCell ref="D237:H237"/>
    <mergeCell ref="D242:H242"/>
    <mergeCell ref="I242:K242"/>
    <mergeCell ref="N242:R242"/>
    <mergeCell ref="S242:U242"/>
    <mergeCell ref="D243:H243"/>
    <mergeCell ref="I243:K243"/>
    <mergeCell ref="N243:R243"/>
    <mergeCell ref="S243:U243"/>
    <mergeCell ref="D241:H241"/>
    <mergeCell ref="I241:K241"/>
    <mergeCell ref="N241:R241"/>
    <mergeCell ref="S241:U241"/>
    <mergeCell ref="I237:K237"/>
    <mergeCell ref="N237:R237"/>
    <mergeCell ref="S237:U237"/>
    <mergeCell ref="D238:H238"/>
    <mergeCell ref="I238:K238"/>
    <mergeCell ref="D233:H233"/>
    <mergeCell ref="I233:K233"/>
    <mergeCell ref="N233:R233"/>
    <mergeCell ref="S233:U233"/>
  </mergeCells>
  <phoneticPr fontId="1"/>
  <pageMargins left="0.70866141732283472" right="0.70866141732283472" top="0.74803149606299213" bottom="0.74803149606299213" header="0.31496062992125984" footer="0.31496062992125984"/>
  <pageSetup paperSize="9" scale="68" orientation="portrait" r:id="rId1"/>
  <headerFooter>
    <oddFooter>&amp;C&amp;P</oddFooter>
  </headerFooter>
  <rowBreaks count="5" manualBreakCount="5">
    <brk id="49" max="16383" man="1"/>
    <brk id="88" max="16383" man="1"/>
    <brk id="136" max="16383" man="1"/>
    <brk id="184" max="16383" man="1"/>
    <brk id="2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補助金等一覧</vt:lpstr>
      <vt:lpstr>目的別歳出</vt:lpstr>
      <vt:lpstr>交付一覧</vt:lpstr>
      <vt:lpstr>団体交付詳細</vt:lpstr>
      <vt:lpstr>団体交付詳細!Print_Titles</vt:lpstr>
      <vt:lpstr>補助金等一覧!Print_Titles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2021-03-08T01:51:13Z</dcterms:modified>
</cp:coreProperties>
</file>