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66925"/>
  <mc:AlternateContent xmlns:mc="http://schemas.openxmlformats.org/markup-compatibility/2006">
    <mc:Choice Requires="x15">
      <x15ac:absPath xmlns:x15ac="http://schemas.microsoft.com/office/spreadsheetml/2010/11/ac" url="S:\令和3年度\未来づくり戦略室\○行政改革・行政評価\●補助金等関連\〇補助金等審議会\R3.11.5交付状況公表\"/>
    </mc:Choice>
  </mc:AlternateContent>
  <xr:revisionPtr revIDLastSave="0" documentId="13_ncr:1_{F1E038F5-D788-4D42-BDAD-41BC8CC2D9D5}" xr6:coauthVersionLast="36" xr6:coauthVersionMax="36" xr10:uidLastSave="{00000000-0000-0000-0000-000000000000}"/>
  <bookViews>
    <workbookView xWindow="0" yWindow="0" windowWidth="19200" windowHeight="3885" xr2:uid="{61266795-9912-492E-AD07-4D89EA2F2383}"/>
  </bookViews>
  <sheets>
    <sheet name="目的別歳出" sheetId="3" r:id="rId1"/>
    <sheet name="交付一覧" sheetId="1" r:id="rId2"/>
    <sheet name="団体交付詳細" sheetId="4" r:id="rId3"/>
  </sheets>
  <definedNames>
    <definedName name="_xlnm._FilterDatabase" localSheetId="1" hidden="1">交付一覧!$A$1:$T$195</definedName>
    <definedName name="_xlnm._FilterDatabase" localSheetId="2" hidden="1">団体交付詳細!$A$2:$AC$199</definedName>
    <definedName name="_xlnm.Print_Titles" localSheetId="2">団体交付詳細!$2:$2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9" i="1" l="1"/>
  <c r="O54" i="1"/>
  <c r="L176" i="1" l="1"/>
  <c r="A191" i="4"/>
  <c r="L170" i="1"/>
  <c r="A184" i="4"/>
  <c r="L148" i="1"/>
  <c r="A181" i="4"/>
  <c r="L120" i="1"/>
  <c r="L119" i="1"/>
  <c r="L111" i="1"/>
  <c r="L109" i="1"/>
  <c r="L108" i="1"/>
  <c r="L105" i="1"/>
  <c r="L67" i="1"/>
  <c r="L48" i="1"/>
  <c r="L43" i="1"/>
  <c r="L79" i="1" l="1"/>
  <c r="L76" i="1"/>
  <c r="L189" i="1" l="1"/>
  <c r="L187" i="1"/>
  <c r="L183" i="1"/>
  <c r="A203" i="4"/>
  <c r="A199" i="4"/>
  <c r="A194" i="4"/>
  <c r="M148" i="4" l="1"/>
  <c r="F4" i="3" l="1"/>
  <c r="D4" i="3"/>
  <c r="E4" i="3"/>
  <c r="O24" i="1"/>
  <c r="D5" i="3" s="1"/>
  <c r="M94" i="4" l="1"/>
  <c r="A30" i="4"/>
  <c r="A26" i="4"/>
  <c r="A12" i="3"/>
  <c r="A11" i="3"/>
  <c r="A10" i="3"/>
  <c r="A9" i="3"/>
  <c r="L4" i="1"/>
  <c r="A178" i="4"/>
  <c r="A173" i="4"/>
  <c r="A168" i="4"/>
  <c r="A160" i="4"/>
  <c r="A149" i="4"/>
  <c r="A143" i="4"/>
  <c r="A104" i="4"/>
  <c r="L103" i="1"/>
  <c r="A101" i="4"/>
  <c r="A98" i="4"/>
  <c r="A95" i="4"/>
  <c r="A86" i="4"/>
  <c r="A81" i="4"/>
  <c r="L40" i="1"/>
  <c r="A53" i="4"/>
  <c r="L35" i="1"/>
  <c r="A35" i="4"/>
  <c r="L20" i="1"/>
  <c r="L18" i="1"/>
  <c r="L16" i="1"/>
  <c r="A22" i="4"/>
  <c r="L15" i="1"/>
  <c r="A17" i="4"/>
  <c r="L13" i="1"/>
  <c r="A14" i="4"/>
  <c r="L10" i="1"/>
  <c r="M205" i="4"/>
  <c r="M183" i="4"/>
  <c r="M180" i="4" l="1"/>
  <c r="M142" i="4" l="1"/>
  <c r="M97" i="4" l="1"/>
  <c r="M90" i="4" l="1"/>
  <c r="M85" i="4"/>
  <c r="M52" i="4" l="1"/>
  <c r="M34" i="4"/>
  <c r="M16" i="4" l="1"/>
  <c r="A8" i="3" l="1"/>
  <c r="A7" i="3"/>
  <c r="T195" i="1"/>
  <c r="F12" i="3" s="1"/>
  <c r="P195" i="1"/>
  <c r="E12" i="3" s="1"/>
  <c r="O195" i="1"/>
  <c r="D12" i="3" s="1"/>
  <c r="T171" i="1"/>
  <c r="F11" i="3" s="1"/>
  <c r="P171" i="1"/>
  <c r="E11" i="3" s="1"/>
  <c r="O171" i="1"/>
  <c r="D11" i="3" s="1"/>
  <c r="T166" i="1"/>
  <c r="F10" i="3" s="1"/>
  <c r="P166" i="1"/>
  <c r="E10" i="3" s="1"/>
  <c r="O166" i="1"/>
  <c r="D10" i="3" s="1"/>
  <c r="F9" i="3"/>
  <c r="P159" i="1"/>
  <c r="E9" i="3" s="1"/>
  <c r="O159" i="1"/>
  <c r="D9" i="3" s="1"/>
  <c r="T131" i="1"/>
  <c r="F8" i="3" s="1"/>
  <c r="P131" i="1"/>
  <c r="E8" i="3" s="1"/>
  <c r="O131" i="1"/>
  <c r="D8" i="3" s="1"/>
  <c r="T71" i="1"/>
  <c r="F7" i="3" s="1"/>
  <c r="O71" i="1"/>
  <c r="D7" i="3" s="1"/>
  <c r="T54" i="1"/>
  <c r="F6" i="3" s="1"/>
  <c r="P54" i="1"/>
  <c r="E6" i="3" s="1"/>
  <c r="D6" i="3"/>
  <c r="T24" i="1"/>
  <c r="F5" i="3" s="1"/>
  <c r="P24" i="1"/>
  <c r="E5" i="3" s="1"/>
  <c r="M202" i="4"/>
  <c r="M198" i="4"/>
  <c r="M193" i="4"/>
  <c r="M190" i="4"/>
  <c r="M177" i="4"/>
  <c r="M172" i="4"/>
  <c r="M167" i="4"/>
  <c r="M159" i="4"/>
  <c r="M103" i="4"/>
  <c r="M100" i="4"/>
  <c r="A91" i="4"/>
  <c r="M80" i="4"/>
  <c r="M29" i="4"/>
  <c r="M25" i="4"/>
  <c r="M21" i="4"/>
  <c r="M13" i="4"/>
  <c r="A3" i="4"/>
  <c r="C13" i="3"/>
  <c r="A6" i="3"/>
  <c r="A5" i="3"/>
  <c r="A4" i="3"/>
  <c r="A172" i="1"/>
  <c r="A167" i="1"/>
  <c r="A160" i="1"/>
  <c r="A132" i="1"/>
  <c r="A72" i="1"/>
  <c r="A55" i="1"/>
  <c r="A25" i="1"/>
  <c r="A6" i="1"/>
  <c r="A2" i="1"/>
  <c r="F13" i="3" l="1"/>
  <c r="D13" i="3"/>
  <c r="P67" i="1"/>
  <c r="P71" i="1" s="1"/>
  <c r="E7" i="3" s="1"/>
  <c r="E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115" authorId="0" shapeId="0" xr:uid="{443D1962-A8C0-4473-B17A-B4512C016BC9}">
      <text>
        <r>
          <rPr>
            <b/>
            <sz val="9"/>
            <color indexed="81"/>
            <rFont val="MS P ゴシック"/>
            <family val="3"/>
            <charset val="128"/>
          </rPr>
          <t>Administrato
内新型コロナ地方創生臨時交付金
10,416,922</t>
        </r>
      </text>
    </comment>
  </commentList>
</comments>
</file>

<file path=xl/sharedStrings.xml><?xml version="1.0" encoding="utf-8"?>
<sst xmlns="http://schemas.openxmlformats.org/spreadsheetml/2006/main" count="2191" uniqueCount="1652">
  <si>
    <t>令和２年度補助金・交付金交付一覧</t>
    <rPh sb="0" eb="2">
      <t>レイワ</t>
    </rPh>
    <rPh sb="3" eb="5">
      <t>ネンド</t>
    </rPh>
    <rPh sb="4" eb="5">
      <t>ド</t>
    </rPh>
    <rPh sb="5" eb="8">
      <t>ホジョキン</t>
    </rPh>
    <rPh sb="9" eb="12">
      <t>コウフキン</t>
    </rPh>
    <rPh sb="12" eb="14">
      <t>コウフ</t>
    </rPh>
    <rPh sb="14" eb="16">
      <t>イチラン</t>
    </rPh>
    <phoneticPr fontId="2"/>
  </si>
  <si>
    <t>番号</t>
    <rPh sb="0" eb="2">
      <t>バンゴウ</t>
    </rPh>
    <phoneticPr fontId="2"/>
  </si>
  <si>
    <t>款</t>
    <rPh sb="0" eb="1">
      <t>カン</t>
    </rPh>
    <phoneticPr fontId="2"/>
  </si>
  <si>
    <t>項</t>
    <rPh sb="0" eb="1">
      <t>コウ</t>
    </rPh>
    <phoneticPr fontId="2"/>
  </si>
  <si>
    <t>目</t>
    <rPh sb="0" eb="1">
      <t>モク</t>
    </rPh>
    <phoneticPr fontId="2"/>
  </si>
  <si>
    <t>節</t>
    <rPh sb="0" eb="1">
      <t>セツ</t>
    </rPh>
    <phoneticPr fontId="2"/>
  </si>
  <si>
    <t>細節</t>
    <rPh sb="0" eb="2">
      <t>サイセツ</t>
    </rPh>
    <phoneticPr fontId="2"/>
  </si>
  <si>
    <t>事業</t>
    <rPh sb="0" eb="2">
      <t>ジギョウ</t>
    </rPh>
    <phoneticPr fontId="2"/>
  </si>
  <si>
    <t>交付の目的</t>
    <rPh sb="0" eb="2">
      <t>コウフ</t>
    </rPh>
    <rPh sb="3" eb="5">
      <t>モクテキ</t>
    </rPh>
    <phoneticPr fontId="2"/>
  </si>
  <si>
    <t>交付の相手方</t>
    <rPh sb="0" eb="2">
      <t>コウフ</t>
    </rPh>
    <rPh sb="3" eb="6">
      <t>アイテガタ</t>
    </rPh>
    <phoneticPr fontId="2"/>
  </si>
  <si>
    <t>件数（人・件）</t>
    <rPh sb="0" eb="2">
      <t>ケンスウ</t>
    </rPh>
    <rPh sb="3" eb="4">
      <t>ニン</t>
    </rPh>
    <rPh sb="5" eb="6">
      <t>ケン</t>
    </rPh>
    <phoneticPr fontId="2"/>
  </si>
  <si>
    <t>交付金額
（単位：円）</t>
    <rPh sb="0" eb="2">
      <t>コウフ</t>
    </rPh>
    <rPh sb="2" eb="4">
      <t>キンガク</t>
    </rPh>
    <rPh sb="6" eb="8">
      <t>タンイ</t>
    </rPh>
    <rPh sb="9" eb="10">
      <t>エン</t>
    </rPh>
    <phoneticPr fontId="2"/>
  </si>
  <si>
    <t>交付対象事業</t>
    <rPh sb="0" eb="2">
      <t>コウフ</t>
    </rPh>
    <rPh sb="2" eb="4">
      <t>タイショウ</t>
    </rPh>
    <rPh sb="4" eb="6">
      <t>ジギョウ</t>
    </rPh>
    <phoneticPr fontId="2"/>
  </si>
  <si>
    <t>交付額の算定方法</t>
    <rPh sb="0" eb="2">
      <t>コウフ</t>
    </rPh>
    <rPh sb="2" eb="3">
      <t>ガク</t>
    </rPh>
    <rPh sb="4" eb="6">
      <t>サンテイ</t>
    </rPh>
    <rPh sb="6" eb="8">
      <t>ホウホウ</t>
    </rPh>
    <phoneticPr fontId="2"/>
  </si>
  <si>
    <t>R2予算額
（単位：円）</t>
    <rPh sb="2" eb="4">
      <t>ヨサン</t>
    </rPh>
    <rPh sb="4" eb="5">
      <t>ガク</t>
    </rPh>
    <rPh sb="7" eb="9">
      <t>タンイ</t>
    </rPh>
    <rPh sb="10" eb="11">
      <t>エン</t>
    </rPh>
    <phoneticPr fontId="2"/>
  </si>
  <si>
    <t>補助金交付による効果</t>
    <rPh sb="0" eb="3">
      <t>ホジョキン</t>
    </rPh>
    <rPh sb="3" eb="5">
      <t>コウフ</t>
    </rPh>
    <rPh sb="8" eb="10">
      <t>コウカ</t>
    </rPh>
    <phoneticPr fontId="2"/>
  </si>
  <si>
    <t>根拠法令等</t>
    <rPh sb="0" eb="2">
      <t>コンキョ</t>
    </rPh>
    <rPh sb="2" eb="4">
      <t>ホウレイ</t>
    </rPh>
    <rPh sb="4" eb="5">
      <t>トウ</t>
    </rPh>
    <phoneticPr fontId="2"/>
  </si>
  <si>
    <t>所管部署</t>
    <rPh sb="0" eb="2">
      <t>ショカン</t>
    </rPh>
    <rPh sb="2" eb="4">
      <t>ブショ</t>
    </rPh>
    <phoneticPr fontId="2"/>
  </si>
  <si>
    <t>R3当初予算（参考）
（単位：円）</t>
    <rPh sb="2" eb="4">
      <t>トウショ</t>
    </rPh>
    <rPh sb="4" eb="6">
      <t>ヨサン</t>
    </rPh>
    <rPh sb="7" eb="9">
      <t>サンコウ</t>
    </rPh>
    <rPh sb="12" eb="14">
      <t>タンイ</t>
    </rPh>
    <rPh sb="15" eb="16">
      <t>エン</t>
    </rPh>
    <phoneticPr fontId="2"/>
  </si>
  <si>
    <t>政務活動費交付金</t>
  </si>
  <si>
    <t>伊予市議会議員の調査研究その他の活動に資するため必要な経費の一部として、議員に対し政務活動費を交付する。</t>
  </si>
  <si>
    <t>政務活動費交付対象者</t>
  </si>
  <si>
    <t>経費の範囲として、調査研究費、研修費、広報費、広聴費、要請・陳情活動費、会議費、資料作成費、資料購入費、人件費、事務所費</t>
  </si>
  <si>
    <t>毎月１日に在職する議員に対し、月額１万円を半期ごとに交付する。</t>
  </si>
  <si>
    <t>地方自治法（第100条第14項から第16項）
伊予市議会政務活動費の交付に関する条例</t>
  </si>
  <si>
    <t>議会事務局</t>
  </si>
  <si>
    <t>職員研修助成金</t>
  </si>
  <si>
    <t>職員の視野を広げ、自己啓発意欲の高揚を図るとともに、職場における事務能率の増進、市民サービスの向上に資することを目的とする。</t>
  </si>
  <si>
    <t>市職員（視察研修）</t>
    <phoneticPr fontId="2"/>
  </si>
  <si>
    <t>他県等への出張旅費及び研修負担金等</t>
  </si>
  <si>
    <t>視察研修：一人当たり40,000円
自己啓発：一人当たり10,000円</t>
  </si>
  <si>
    <t>伊予市職員視察研修実施要領
伊予市職員自己啓発助成実施要領</t>
  </si>
  <si>
    <t>伊予市移住者住宅改修支援事業費補助金</t>
  </si>
  <si>
    <t>移住者住宅改修支援対象者</t>
    <phoneticPr fontId="2"/>
  </si>
  <si>
    <t>子育て世帯等の移住者による空き家の改修及び家財道具の搬出等に要する経費</t>
  </si>
  <si>
    <t>助成対象経費の3分の2とし、予算の範囲内で助成する（上限８０万円×２件分）。</t>
    <phoneticPr fontId="2"/>
  </si>
  <si>
    <t>愛媛県移住者住宅改修支援事業費補助金交付要綱、伊予市移住者住宅改修支援事業費補助金交付要綱</t>
  </si>
  <si>
    <t>未来づくり戦略室</t>
  </si>
  <si>
    <t>伊予市コミニュティ助成事業補助金</t>
  </si>
  <si>
    <t>地域活動の充実・強化を図ることにより、地域社会の健全な発展と住民福祉の向上に寄与する。</t>
  </si>
  <si>
    <t>事業の実施に要する経費の総額以内（土地の取得及び造成、既存の施設又は設備等の修理、修繕、撤去及び解体処理、外構工事に要する費用、ソフト事業における、事業実施主体の経常的経費、他用途に転用可能な備品や消耗品の購入経費、工事を伴う施設整備等の経費、食糧費は除く。）</t>
    <phoneticPr fontId="2"/>
  </si>
  <si>
    <t>一般財団法人自治総合センターの補助決定額（事業の種類により補助率や上限額が異なる。）</t>
  </si>
  <si>
    <t>伊予市コミニュティ助成事業補助金交付要綱</t>
  </si>
  <si>
    <t>伊予市地域まちづくり交付金</t>
    <rPh sb="0" eb="3">
      <t>イヨシ</t>
    </rPh>
    <rPh sb="3" eb="5">
      <t>チイキ</t>
    </rPh>
    <rPh sb="10" eb="13">
      <t>コウフキン</t>
    </rPh>
    <phoneticPr fontId="2"/>
  </si>
  <si>
    <t>参画と協働のまちづくりを推進するため、住民自治組織が行うまちづくり活動を支援する。</t>
    <rPh sb="0" eb="2">
      <t>サンカク</t>
    </rPh>
    <rPh sb="3" eb="5">
      <t>キョウドウ</t>
    </rPh>
    <rPh sb="12" eb="14">
      <t>スイシン</t>
    </rPh>
    <rPh sb="19" eb="21">
      <t>ジュウミン</t>
    </rPh>
    <rPh sb="21" eb="23">
      <t>ジチ</t>
    </rPh>
    <rPh sb="23" eb="25">
      <t>ソシキ</t>
    </rPh>
    <rPh sb="26" eb="27">
      <t>オコナ</t>
    </rPh>
    <rPh sb="33" eb="35">
      <t>カツドウ</t>
    </rPh>
    <rPh sb="36" eb="38">
      <t>シエン</t>
    </rPh>
    <phoneticPr fontId="2"/>
  </si>
  <si>
    <t>住民自治されだに</t>
    <phoneticPr fontId="2"/>
  </si>
  <si>
    <t>住民自治組織が実施する地域づくりの事業に要する経費</t>
    <rPh sb="0" eb="2">
      <t>ジュウミン</t>
    </rPh>
    <rPh sb="2" eb="4">
      <t>ジチ</t>
    </rPh>
    <rPh sb="4" eb="6">
      <t>ソシキ</t>
    </rPh>
    <rPh sb="7" eb="9">
      <t>ジッシ</t>
    </rPh>
    <rPh sb="11" eb="13">
      <t>チイキ</t>
    </rPh>
    <rPh sb="17" eb="19">
      <t>ジギョウ</t>
    </rPh>
    <rPh sb="20" eb="21">
      <t>ヨウ</t>
    </rPh>
    <rPh sb="23" eb="25">
      <t>ケイヒ</t>
    </rPh>
    <phoneticPr fontId="2"/>
  </si>
  <si>
    <t>均等割り額　100,000円
人口割り額　人口一人当たり100円</t>
    <rPh sb="0" eb="3">
      <t>キントウワ</t>
    </rPh>
    <rPh sb="4" eb="5">
      <t>ガク</t>
    </rPh>
    <rPh sb="13" eb="14">
      <t>エン</t>
    </rPh>
    <rPh sb="15" eb="17">
      <t>ジンコウ</t>
    </rPh>
    <rPh sb="17" eb="18">
      <t>ワ</t>
    </rPh>
    <rPh sb="19" eb="20">
      <t>ガク</t>
    </rPh>
    <rPh sb="21" eb="23">
      <t>ジンコウ</t>
    </rPh>
    <rPh sb="23" eb="25">
      <t>ヒトリ</t>
    </rPh>
    <rPh sb="25" eb="26">
      <t>ア</t>
    </rPh>
    <rPh sb="31" eb="32">
      <t>エン</t>
    </rPh>
    <phoneticPr fontId="2"/>
  </si>
  <si>
    <t>伊予市地域まちづくり交付金交付要綱</t>
    <rPh sb="0" eb="3">
      <t>イヨシ</t>
    </rPh>
    <rPh sb="3" eb="5">
      <t>チイキ</t>
    </rPh>
    <rPh sb="10" eb="13">
      <t>コウフキン</t>
    </rPh>
    <rPh sb="13" eb="15">
      <t>コウフ</t>
    </rPh>
    <rPh sb="15" eb="17">
      <t>ヨウコウ</t>
    </rPh>
    <phoneticPr fontId="2"/>
  </si>
  <si>
    <t>伊予市女性リーダー育成委員会補助金</t>
  </si>
  <si>
    <t>女性人材発掘・育成・指導者養成事業に要する経費に対し、補助を行うことで男女協働参画の推進を図る。</t>
  </si>
  <si>
    <t>伊予市女性リーダー育成委員会</t>
  </si>
  <si>
    <t>研修会等への参加費用及び旅費、講習会講師謝礼等</t>
  </si>
  <si>
    <t>予算の範囲内で、補助対象経費の10/10</t>
  </si>
  <si>
    <t>伊予市女性リーダー育成委員会補助金交付要綱</t>
  </si>
  <si>
    <t>交通安全運動推進費助成金</t>
  </si>
  <si>
    <t>市内における交通事故の防止を図り、市民の安全で快適な生活の実現に資すること。</t>
  </si>
  <si>
    <t>伊予交通安全協会支部</t>
  </si>
  <si>
    <t>幟旗や注意看板等の購入・作製経費、運動期間中の交通監視活動の経費等</t>
  </si>
  <si>
    <t>予算額の各５０％を均等割と人口割で算出</t>
  </si>
  <si>
    <t>伊予市交通安全運動推進費助成金交付要綱</t>
  </si>
  <si>
    <t>番号制度関連事務に係る交付金</t>
  </si>
  <si>
    <t>委任事務に係る費用</t>
  </si>
  <si>
    <t>地方公共団体情報システム機構</t>
  </si>
  <si>
    <t>コンピュータシステムの構築・管理・運用</t>
  </si>
  <si>
    <t>地方公共団体情報システム機構法第8条に規定された地方公共団体情報システム機構の代表者会議による決定</t>
  </si>
  <si>
    <t>・地方公共団体情報システム機構法
・地方公共団体情報システム機構定款</t>
    <phoneticPr fontId="2"/>
  </si>
  <si>
    <t>自主防災組織活動事業費補助金</t>
  </si>
  <si>
    <t>自主防災組織の自主的で自発的な防災活動を助長し、組織の育成を図ること</t>
  </si>
  <si>
    <t>各自主防災会長</t>
  </si>
  <si>
    <t>啓発資材等作成経費、啓発資料購入費、防災マップ等作成経費、訓練実施に要する材料、燃料費、訓練会場経費、訓練資料作成経費、手数料、保険料、研修会開催又は参加経費、防災用資機材（情報連絡用具、救出・救護用品、避難用具、給食・給水用具、収納庫、消火放水設備）</t>
  </si>
  <si>
    <t>補助対象経費の2/3以内（ただし、消化放水設備については1/2位内で、100,000円を上限とする。）</t>
    <phoneticPr fontId="2"/>
  </si>
  <si>
    <t>伊予市自主防災組織活動事業費補助金交付要綱</t>
  </si>
  <si>
    <t>「ますます、いよし。ブランド」認定品支援事業費補助金</t>
  </si>
  <si>
    <t>認定品の販路拡大のほか宣伝費等を支援することで、認定事業の認知度向上を図るため</t>
  </si>
  <si>
    <t>販路拡大に要する経費、商品包装改良に要する経費、情報発信に要する経費、ブランド力向上に要する経費</t>
  </si>
  <si>
    <t>補助対象経費の２分の１以内（補助金上限１０万円）</t>
  </si>
  <si>
    <t>「ますます、いよし。ブランド」認定品支援事業費補助金交付要綱</t>
  </si>
  <si>
    <t>伊予市集会所改修等事業費補助金</t>
  </si>
  <si>
    <t>集会所の改修又は修繕に要する費用</t>
  </si>
  <si>
    <t>補助対象経費の1/2（改修対象により上限額が異なる。）</t>
  </si>
  <si>
    <t>伊予市集会所改修等事業費補助金交付要綱</t>
  </si>
  <si>
    <t>防犯灯設置費補助金</t>
  </si>
  <si>
    <t>犯罪防止による明るいまちの実現</t>
  </si>
  <si>
    <t>各広報区長</t>
  </si>
  <si>
    <t>防犯灯設置費</t>
  </si>
  <si>
    <t xml:space="preserve">設置工事費の75％（対象経費により１箇所につき15,000円又は40,000円を限度）
</t>
  </si>
  <si>
    <t>伊予市防犯灯等設置費補助金交付要綱</t>
  </si>
  <si>
    <t>特別定額給付金</t>
    <rPh sb="0" eb="2">
      <t>トクベツ</t>
    </rPh>
    <rPh sb="2" eb="4">
      <t>テイガク</t>
    </rPh>
    <rPh sb="4" eb="7">
      <t>キュウフキン</t>
    </rPh>
    <phoneticPr fontId="2"/>
  </si>
  <si>
    <t>新生児特別定額給付金</t>
    <rPh sb="0" eb="3">
      <t>シンセイジ</t>
    </rPh>
    <rPh sb="3" eb="5">
      <t>トクベツ</t>
    </rPh>
    <rPh sb="5" eb="7">
      <t>テイガク</t>
    </rPh>
    <rPh sb="7" eb="10">
      <t>キュウフキン</t>
    </rPh>
    <phoneticPr fontId="2"/>
  </si>
  <si>
    <t>個人番号カード関連事務等の委任に係る交付金</t>
  </si>
  <si>
    <t>マイナンバーの通知カード及びマイナンバーカードの発行</t>
  </si>
  <si>
    <t>マイナンバーの通知カード及びマイナンバーカードの発行・発送経費、作成にかかる人件費</t>
  </si>
  <si>
    <t>対象経費の10分の10で、各市区町村に人口割で按分</t>
  </si>
  <si>
    <t>行政手続における特定の個人を識別するための番号の利用等に関する法律・電子署名等に係る地方公共団体情報システム機構の認証業務に関する法律施行規則・電子署名等に係る地方公共団体情報システム機構の認証業務に関する法律・個人番号カード交付事業費補助金交付要綱</t>
    <phoneticPr fontId="2"/>
  </si>
  <si>
    <t>民生委員協議会補助金</t>
  </si>
  <si>
    <t>伊予市民生児童委員協議会の活動活性化を図るため</t>
  </si>
  <si>
    <t>伊予市民生児童委員協議会</t>
  </si>
  <si>
    <t>各種研修会参加費、部会費、地区民協活動費　等</t>
  </si>
  <si>
    <t>全体会・部会活動・地区民協活動・県外研修に要する経費について、民生委員一人当たりの単価を設定し積算</t>
  </si>
  <si>
    <t>民生委員法・児童福祉法</t>
  </si>
  <si>
    <t>社会福祉協議会補助金</t>
  </si>
  <si>
    <t>伊予市社会福祉協議会が地域福祉の推進を図るため</t>
  </si>
  <si>
    <t>社会福祉法人　伊予市社会福祉協議会</t>
  </si>
  <si>
    <t>法人運営事業、社協運営補助事業、福祉サービス利用援助事業、法人後見事業、民生児童委員協議会事業に係る経費</t>
  </si>
  <si>
    <t>要望書による年間事業計画・収支予算を基に算出。</t>
  </si>
  <si>
    <t>伊予市社会福祉協議会補助金交付要綱</t>
  </si>
  <si>
    <t>伊予地区保護司会助成金</t>
  </si>
  <si>
    <t>伊予地区の保護司相互の連絡協調を助長し、伊予地区保護司会活動の発展を図り、犯罪予防活動に寄与することを目的とする。</t>
  </si>
  <si>
    <t>伊予地区保護司会</t>
  </si>
  <si>
    <t>「社会を明るくする運動」に係る啓発用タオル等物品購入費、県外研修に係る経費　　等</t>
  </si>
  <si>
    <t>国勢調査による人口×２３円/人</t>
  </si>
  <si>
    <t>伊予地区保護司会補助金交付要綱</t>
  </si>
  <si>
    <t>人権相談運営補助金</t>
  </si>
  <si>
    <t>人権擁護員相互の連絡強調・自己研修を助長し人権擁護活動に寄与すること。</t>
  </si>
  <si>
    <t>伊予市人権擁護委員会</t>
  </si>
  <si>
    <t>人権相談会場使用料・消耗品、人権擁護委員研修会旅費等</t>
  </si>
  <si>
    <t>予算範囲内で、対象経費の実績に応じた金額</t>
  </si>
  <si>
    <t>伊予市人権相談運営補助金交付要綱</t>
  </si>
  <si>
    <t>伊予地区更生保護女性会補助金</t>
  </si>
  <si>
    <t>伊予市内の更生保護女性会相互の連絡協調を助長し、更生保護女性会活動の発展を図り、更生保護事業に寄与することを目的とする。</t>
  </si>
  <si>
    <t>伊予市更生保護女性会連合会</t>
  </si>
  <si>
    <t>各支部への活動助成金（＠13,000円×6支部）
施設訪問に要する経費　　等</t>
  </si>
  <si>
    <t>国勢調査による人口×４円/人+活動費150千円　　　　　　　　　　　　　　</t>
  </si>
  <si>
    <t>伊予市更生保護女性会補助金交付要綱</t>
  </si>
  <si>
    <t>遺族会補助金</t>
  </si>
  <si>
    <t>遺族会会員相互の連絡協調を助長し、遺族会活動の発展を図り、遺族援護事業に寄与することを目的とする。</t>
  </si>
  <si>
    <t>伊予市遺族会</t>
  </si>
  <si>
    <t>県遺族会負担金、各支部活動経費等</t>
  </si>
  <si>
    <t>定額補助</t>
  </si>
  <si>
    <t>伊予市遺族会補助金交付要綱</t>
  </si>
  <si>
    <t>人権対策協議会補助金等</t>
  </si>
  <si>
    <t>同和問題を正しく理解し、一人一人の人権が尊重される社会の実現を目指す。</t>
  </si>
  <si>
    <t>愛媛県人権対策協議会伊予支部</t>
  </si>
  <si>
    <t>人権啓発土曜講座の開催に要する経費、各種研修会の参加等に要する経費など</t>
  </si>
  <si>
    <t>愛媛県人権対策協議会伊予市支部運営費補助金交付要綱</t>
  </si>
  <si>
    <t>伊予市シルバー人材センター補助金</t>
  </si>
  <si>
    <t>高齢化の急速な進展に対応するため、高齢者の意欲と能力に応じた社会参加を促すとともに、短期的な就業を希望する高齢者の就労の機会を提供する。</t>
  </si>
  <si>
    <t>公益社団法人伊予市シルバー人材センター</t>
  </si>
  <si>
    <t>就労者に対する給料、就労に係る材料費及び消耗品等の購入など</t>
  </si>
  <si>
    <t>伊予市シルバー人材センターが行う当該補助事業の実施に要する経費の一部</t>
  </si>
  <si>
    <t>伊予市シルバー人材センター事業費補助金交付要綱</t>
  </si>
  <si>
    <t>老人クラブ育成事業補助金</t>
  </si>
  <si>
    <t>老人クラブの活動を支援することにより、会員の健康と生きがいづくりを図ると共に、地域社会の中で互いに助け合いのできる人間関係を築く。</t>
  </si>
  <si>
    <t>老人クラブ</t>
    <phoneticPr fontId="2"/>
  </si>
  <si>
    <t>高齢者の生きがいと健康づくりに資するとともに、社会参加の促進を目的とする事業に係る費用</t>
  </si>
  <si>
    <t>伊予市老人クラブ育成事業補助金交付要綱</t>
  </si>
  <si>
    <t>障害者団体補助金(視覚障害者協会）</t>
  </si>
  <si>
    <t>伊予市視覚障害者協会活動発展を図るため</t>
  </si>
  <si>
    <t>県の行事への参加費等</t>
  </si>
  <si>
    <t>障害児（者）施設等施設整備事業費補助金</t>
  </si>
  <si>
    <t>障害児（者）施設等施設整備に係る経費補助</t>
  </si>
  <si>
    <t>社会福祉法人　くじら</t>
    <phoneticPr fontId="2"/>
  </si>
  <si>
    <t>補助対象経費から国及び県の補助金額並びにその他の収入額を差し引いた額と、県の補助金額とを比較していずれか少ない額</t>
  </si>
  <si>
    <t>伊予市障害児（者）施設等施設整備事業費補助金交付要綱</t>
  </si>
  <si>
    <t>地域活動支援センター送迎サービス費補助金</t>
  </si>
  <si>
    <t>社会福祉法人　中山梅寿会</t>
  </si>
  <si>
    <t>人件費・需用費</t>
  </si>
  <si>
    <t>人件費　720,000円
需用費　　25,000円</t>
  </si>
  <si>
    <t>伊予市障害者地域活動支援センター送迎サービス事業費補助金交付要綱</t>
  </si>
  <si>
    <t>児童クラブ障がい児受入補助金</t>
  </si>
  <si>
    <t>障がい児を受け入れている市内の児童クラブに対し、支援員等の配置に要する経費の補助を行うことで、障がい児への支援の充実を図る。</t>
    <rPh sb="0" eb="1">
      <t>ショウ</t>
    </rPh>
    <rPh sb="3" eb="4">
      <t>ジ</t>
    </rPh>
    <rPh sb="5" eb="6">
      <t>ウ</t>
    </rPh>
    <rPh sb="7" eb="8">
      <t>イ</t>
    </rPh>
    <rPh sb="12" eb="14">
      <t>シナイ</t>
    </rPh>
    <rPh sb="15" eb="17">
      <t>ジドウ</t>
    </rPh>
    <rPh sb="21" eb="22">
      <t>タイ</t>
    </rPh>
    <rPh sb="24" eb="26">
      <t>シエン</t>
    </rPh>
    <rPh sb="26" eb="28">
      <t>インナド</t>
    </rPh>
    <rPh sb="29" eb="31">
      <t>ハイチ</t>
    </rPh>
    <rPh sb="32" eb="33">
      <t>ヨウ</t>
    </rPh>
    <rPh sb="35" eb="37">
      <t>ケイヒ</t>
    </rPh>
    <rPh sb="38" eb="40">
      <t>ホジョ</t>
    </rPh>
    <rPh sb="41" eb="42">
      <t>オコナ</t>
    </rPh>
    <rPh sb="47" eb="48">
      <t>ショウ</t>
    </rPh>
    <rPh sb="50" eb="51">
      <t>ジ</t>
    </rPh>
    <rPh sb="53" eb="55">
      <t>シエン</t>
    </rPh>
    <rPh sb="56" eb="58">
      <t>ジュウジツ</t>
    </rPh>
    <rPh sb="59" eb="60">
      <t>ハカ</t>
    </rPh>
    <phoneticPr fontId="2"/>
  </si>
  <si>
    <t>放課後児童クラブ</t>
    <phoneticPr fontId="2"/>
  </si>
  <si>
    <t>障がい児の受入れに必要な支援員等の配置に係る経費</t>
    <rPh sb="0" eb="1">
      <t>ショウ</t>
    </rPh>
    <rPh sb="3" eb="4">
      <t>ジ</t>
    </rPh>
    <rPh sb="5" eb="7">
      <t>ウケイ</t>
    </rPh>
    <rPh sb="9" eb="11">
      <t>ヒツヨウ</t>
    </rPh>
    <rPh sb="12" eb="14">
      <t>シエン</t>
    </rPh>
    <rPh sb="14" eb="15">
      <t>イン</t>
    </rPh>
    <rPh sb="15" eb="16">
      <t>トウ</t>
    </rPh>
    <rPh sb="17" eb="19">
      <t>ハイチ</t>
    </rPh>
    <rPh sb="20" eb="21">
      <t>カカ</t>
    </rPh>
    <rPh sb="22" eb="24">
      <t>ケイヒ</t>
    </rPh>
    <phoneticPr fontId="2"/>
  </si>
  <si>
    <t>実際に要した経費と対象児童の受入れ人数に応じた限度額（2人まで1,796,000円、3人以上3,592,000円）を比較し、少ない方の額を交付する。</t>
    <rPh sb="0" eb="2">
      <t>ジッサイ</t>
    </rPh>
    <rPh sb="3" eb="4">
      <t>ヨウ</t>
    </rPh>
    <rPh sb="6" eb="8">
      <t>ケイヒ</t>
    </rPh>
    <rPh sb="9" eb="11">
      <t>タイショウ</t>
    </rPh>
    <rPh sb="11" eb="13">
      <t>ジドウ</t>
    </rPh>
    <rPh sb="14" eb="16">
      <t>ウケイ</t>
    </rPh>
    <rPh sb="17" eb="19">
      <t>ニンズウ</t>
    </rPh>
    <rPh sb="20" eb="21">
      <t>オウ</t>
    </rPh>
    <rPh sb="23" eb="25">
      <t>ゲンド</t>
    </rPh>
    <rPh sb="25" eb="26">
      <t>ガク</t>
    </rPh>
    <rPh sb="28" eb="29">
      <t>ニン</t>
    </rPh>
    <rPh sb="40" eb="41">
      <t>エン</t>
    </rPh>
    <rPh sb="43" eb="44">
      <t>ニン</t>
    </rPh>
    <rPh sb="44" eb="46">
      <t>イジョウ</t>
    </rPh>
    <rPh sb="55" eb="56">
      <t>エン</t>
    </rPh>
    <rPh sb="58" eb="60">
      <t>ヒカク</t>
    </rPh>
    <rPh sb="62" eb="63">
      <t>スク</t>
    </rPh>
    <rPh sb="65" eb="66">
      <t>ホウ</t>
    </rPh>
    <rPh sb="67" eb="68">
      <t>ガク</t>
    </rPh>
    <rPh sb="69" eb="71">
      <t>コウフ</t>
    </rPh>
    <phoneticPr fontId="2"/>
  </si>
  <si>
    <t>伊予市放課後児童クラブ支援(障害児受入)補助金交付要綱</t>
    <rPh sb="0" eb="3">
      <t>イヨシ</t>
    </rPh>
    <rPh sb="3" eb="6">
      <t>ホウカゴ</t>
    </rPh>
    <rPh sb="6" eb="8">
      <t>ジドウ</t>
    </rPh>
    <rPh sb="11" eb="13">
      <t>シエン</t>
    </rPh>
    <rPh sb="14" eb="16">
      <t>ショウガイ</t>
    </rPh>
    <rPh sb="16" eb="17">
      <t>ジ</t>
    </rPh>
    <rPh sb="17" eb="19">
      <t>ウケイレ</t>
    </rPh>
    <rPh sb="20" eb="23">
      <t>ホジョキン</t>
    </rPh>
    <rPh sb="23" eb="25">
      <t>コウフ</t>
    </rPh>
    <rPh sb="25" eb="27">
      <t>ヨウコウ</t>
    </rPh>
    <phoneticPr fontId="2"/>
  </si>
  <si>
    <t xml:space="preserve">地域組織活動育成事業補助金 </t>
  </si>
  <si>
    <t>保育所と連携しながら自分たちの力で地域社会に根ざしたボランティア活動を推進する地域組織が実施する事業に要する経費に対し、補助金を交付し、子どもたちの健全な育成に寄与する。</t>
  </si>
  <si>
    <t>市内保育所及び幼児園</t>
    <phoneticPr fontId="2"/>
  </si>
  <si>
    <t>親子や地域のつどいに係る消耗品代、研修会に係る講師料、使用料等</t>
    <phoneticPr fontId="2"/>
  </si>
  <si>
    <t>毎年度４月１日現在の児童数×1,000円</t>
  </si>
  <si>
    <t>伊予市地域組織活動育成事業費補助金交付要綱</t>
  </si>
  <si>
    <t>愛顔の子育て応援事業補助金</t>
  </si>
  <si>
    <t>市内オムツ取扱店</t>
    <phoneticPr fontId="2"/>
  </si>
  <si>
    <t>県が指定したメーカーの紙オムツの購入に使用できる補助券。</t>
  </si>
  <si>
    <t>伊予市愛顔の子育て応援事業実施要綱
愛媛県愛顔の子育て応援事業費補助金交付要綱
愛媛県愛顔の子育て応援事業費補助金交付要領</t>
  </si>
  <si>
    <t>伊予市地域子育て支援拠点事業費補助金</t>
  </si>
  <si>
    <t>地域全体で子育てを支援する基盤としてセンターを設置し、地域における子育て支援のネットワークを構築する。</t>
  </si>
  <si>
    <t>株式会社　縁遊</t>
  </si>
  <si>
    <t>子育て支援拠点「あおぞら」に係る経費</t>
  </si>
  <si>
    <t>国の地域子育て支援拠点事業実施要綱に定める交付基準により算定した額</t>
    <phoneticPr fontId="2"/>
  </si>
  <si>
    <t>伊予市地域子育て支援拠点事業費補助金交付要綱
国の地域子育て支援拠点事業実施要綱</t>
  </si>
  <si>
    <t>伊予市ファミリー・サポート・センター事業費補助金</t>
  </si>
  <si>
    <t>地域の相互援助活動により、保護者が育児と仕事の両立ができ、安心して働くことができる環境を整備する。</t>
  </si>
  <si>
    <t>ファミリー・サポート・センター（マミ・サポ）に係る経費</t>
  </si>
  <si>
    <t>国の子育て援助活動支援事業（ファミリー・サポートセンター事業）実施要綱に定める交付基準により算定した額</t>
    <phoneticPr fontId="2"/>
  </si>
  <si>
    <t>伊予市ファミリー・サポート・センター事業費補助金交付要綱
国の子育て援助活動支援事業（ファミリー・サポート・センター事業）実施要綱</t>
  </si>
  <si>
    <t>延長保育事業補助金</t>
  </si>
  <si>
    <t>市内において地方公共団体以外の者が設置する保育所、認定こども園、小規模保育事業所等が実施する延長保育事業に要する経費の負担を軽減し、もって子ども・子育て支援の着実な推進を図る。</t>
  </si>
  <si>
    <t>延長保育実施事業者</t>
    <phoneticPr fontId="2"/>
  </si>
  <si>
    <t>延長保育事業に係る経費（人件費、消耗品費等）</t>
  </si>
  <si>
    <t>国の保育対策等促進事業費補助金交付要綱に定める基準額と対象経費の実支出額から寄附金その他の収入額を控除した額を比較して少ない額</t>
    <phoneticPr fontId="2"/>
  </si>
  <si>
    <t>延長保育事業補助金交付要綱
国の延長保育事業実施要綱</t>
  </si>
  <si>
    <t>母子家庭等自立支援給付費</t>
  </si>
  <si>
    <t>高等職業訓練促進給付金対象者</t>
    <phoneticPr fontId="2"/>
  </si>
  <si>
    <t>国の基準額に準じる。</t>
  </si>
  <si>
    <t>伊予市母子家庭等高等職業訓練促進給付金等支給事業実施要綱
伊予市母子家庭等自立支援教育訓練給付金事業実施要綱</t>
  </si>
  <si>
    <t>子育て世帯への臨時特別給付金</t>
    <phoneticPr fontId="2"/>
  </si>
  <si>
    <t>ひとり親世帯臨時特別給付金</t>
    <phoneticPr fontId="2"/>
  </si>
  <si>
    <t>妊婦一般健診料金助成金</t>
  </si>
  <si>
    <t>健診費用を助成する事で経済的負担を軽減し、安心して妊娠中や出生後必要な健診を受けることができるようにするため</t>
  </si>
  <si>
    <t>妊婦一般健診県外受診対象者</t>
    <phoneticPr fontId="2"/>
  </si>
  <si>
    <t>妊婦健診及び新生児聴覚検査</t>
  </si>
  <si>
    <t>実際に支払った健診費用のうち、愛媛県内広域で委託契約されている金額を上限とする。</t>
  </si>
  <si>
    <t>母子保健法
（伊予市妊婦一般健康診査費助成実施要綱）</t>
  </si>
  <si>
    <t>食生活改善推進協議会助成金</t>
  </si>
  <si>
    <t>伊予市食生活改善推進協議会の活動を促進し、住民の健康づくりと福祉の向上を図るため</t>
  </si>
  <si>
    <t>伊予市食生活改善推進協議会</t>
  </si>
  <si>
    <t>食生活改善等に関する実践活動の推進と組織の育成、研修事業、調査研究</t>
  </si>
  <si>
    <t>毎年度予算で定める額の範囲内とする。</t>
  </si>
  <si>
    <t>伊予市食生活改善推進協議会助成金交付要綱</t>
  </si>
  <si>
    <t>予防接種費用</t>
  </si>
  <si>
    <t>犬・猫不妊去勢手術費補助金</t>
  </si>
  <si>
    <t>犬又は猫の不妊又は去勢手術費用の一部を補助することにより、犬及び猫の不必要な繁殖防止と周囲への迷惑を未然に防止する。</t>
  </si>
  <si>
    <t>犬・猫不妊去勢手術申請者</t>
    <phoneticPr fontId="2"/>
  </si>
  <si>
    <t>愛媛県内で開業している動物病院おいて、犬又は猫の不妊又は去勢手術を行った場合の費用で、同一年度において１世帯につき、犬又は猫の種別を問わず２頭（匹）までを対象とする。</t>
  </si>
  <si>
    <t>１件2,000円の定額補助</t>
  </si>
  <si>
    <t>伊予市犬・猫不妊去勢手術費補助金交付要綱</t>
  </si>
  <si>
    <t>住宅用新エネルギー機器設置事業費補助金</t>
  </si>
  <si>
    <t>蓄電池
燃料電池</t>
    <phoneticPr fontId="2"/>
  </si>
  <si>
    <t>家庭用リチウムイオン蓄電池システム、家庭用燃料電池システムの購入費及びシステム設置に係る工事費</t>
  </si>
  <si>
    <t>補助対象経費の10分の1の金額又は10万円のいずれか低い方の額とする。ただし、算出された額に1000円未満の端数が生じた場合は、これを切り捨てる。</t>
  </si>
  <si>
    <t>伊予市住宅用新エネルギー機器設置事業費補助金交付要綱</t>
  </si>
  <si>
    <t>浄化槽設置整備事業補助金</t>
  </si>
  <si>
    <t>公共用水域の水質保全及び生活環境の改善を図ること</t>
  </si>
  <si>
    <t>浄化槽設置整備事業補助対象者</t>
    <phoneticPr fontId="2"/>
  </si>
  <si>
    <t>浄化槽の設置に要する経費</t>
  </si>
  <si>
    <t>伊予市浄化槽設置整備事業補助金交付要綱</t>
  </si>
  <si>
    <t>伊予市生ごみ処理機等購入費補助金</t>
  </si>
  <si>
    <t>一般家庭から排出される生ごみの減量化を推進する。</t>
  </si>
  <si>
    <t>生ごみ処理機（電気式の処理機）、生ごみ処理容器（コンポスト容器）の購入費</t>
  </si>
  <si>
    <t>購入価格の2分の1以内の額とし、生ごみ処理機は上限2万円、生ごみ処理容器は上限3,000円とする。補助金の額に100円未満の端数がある場合は、その端数を切り捨てる。</t>
  </si>
  <si>
    <t>伊予市生ごみ処理機等購入費補助金交付要綱</t>
  </si>
  <si>
    <t>簡易水道運営費補助金</t>
    <rPh sb="0" eb="2">
      <t>カンイ</t>
    </rPh>
    <rPh sb="2" eb="4">
      <t>スイドウ</t>
    </rPh>
    <rPh sb="4" eb="6">
      <t>ウンエイ</t>
    </rPh>
    <rPh sb="6" eb="7">
      <t>ヒ</t>
    </rPh>
    <rPh sb="7" eb="10">
      <t>ホジョキン</t>
    </rPh>
    <phoneticPr fontId="2"/>
  </si>
  <si>
    <t>水道課</t>
  </si>
  <si>
    <t>飲用井戸整備事業補助金</t>
  </si>
  <si>
    <t>伊予市水道事業、簡易水道事業、及び飲料水供給施設の設置に関する条例に定める給水区域外における飲料水の安定的な確保</t>
  </si>
  <si>
    <t>事業の実施に要する経費のうち、委託料、使用料、賃貸料、工事請負費、原材料費及び備品購入費</t>
  </si>
  <si>
    <t>補助対象経費のうち100万円以下の金額に対し1/2、100万円を越える金額に対し1/3とし、その合計額は100万円を限度とする。</t>
  </si>
  <si>
    <t>伊予市飲用井戸整備事業補助金交付要綱</t>
  </si>
  <si>
    <t>伊予市浄化槽雨水貯留施設改造費補助金</t>
  </si>
  <si>
    <t>節水型まちづくりの一環として、不用となった浄化槽を雨水貯留施設に改造する経費の一部を補助することにより、雨水の有効利用を促進し、節水意識の高揚を図る。</t>
  </si>
  <si>
    <t>浄化槽雨水貯留施設改造事業対象者</t>
    <phoneticPr fontId="2"/>
  </si>
  <si>
    <t>浄化槽の汚泥の引き抜き及び清掃費、不用部品の撤去処分及び仕切り板の穴あけ工事費、内部洗浄消毒費、ポンプ設置及び散水施設の配管工事費、雨水の集排水管の配管工事費、浄化槽の補強工事費等</t>
  </si>
  <si>
    <t>浄化槽を雨水貯留施設に転用するために必要な経費の2分の1以内で、12万円を限度とする。</t>
  </si>
  <si>
    <t>伊予市浄化槽雨水貯留施設改造費補助金交付要綱</t>
  </si>
  <si>
    <t>水道事業会計補助金</t>
  </si>
  <si>
    <t>水道事業の経営安定や経営基盤強化を図るため</t>
  </si>
  <si>
    <t>伊予市長
（公営企業管理者）</t>
    <phoneticPr fontId="2"/>
  </si>
  <si>
    <t>簡易水道事業が統合された上水道事業において、統合前の簡易水道事業に係る建設改良のために発行された企業債の利子償還に要する経費</t>
  </si>
  <si>
    <t>補助金の額は、予算の範囲内で簡易水道事業が統合された上水道事業において、統合前の簡易水道事業に係る建設改良のために発行された企業債の利子償還金の額を交付する。（29、30年度は利子償還金の100％を補助金交付、31年度は1/2を補助金交付）</t>
    <phoneticPr fontId="2"/>
  </si>
  <si>
    <t>伊予市水道事業会計補助金交付要綱</t>
  </si>
  <si>
    <t>農業及び漁業廃棄物処理事業費補助金</t>
  </si>
  <si>
    <t>農業の振興並びに市民の生活環境保全を図ることを目的とする。</t>
  </si>
  <si>
    <t>えひめ中央農業協同組合　代表理事理事長</t>
  </si>
  <si>
    <t>農業生産に伴う廃棄物（塩化ビニール製のハウス被覆シート、畦シート及び肥料袋、ポリエチレン製の雨よけ被覆シート、マルチシート及び農薬ボトル、その他市長が適当と認めたもの）の処理費用</t>
  </si>
  <si>
    <t>補助対象経費の10分の4以内</t>
  </si>
  <si>
    <t>伊予市農業及び漁業廃棄物処理事業費補助金交付要綱</t>
  </si>
  <si>
    <t>農業近代化資金利子補給金</t>
  </si>
  <si>
    <t>効率的かつ安定的な農業経営の育成と共に、農業経営の近代化と合理化による農業振興を図ることを目的とする。</t>
  </si>
  <si>
    <t>金融機関</t>
    <phoneticPr fontId="2"/>
  </si>
  <si>
    <t>融資を受け導入した機械・施設及び設備など農業経営の近代化に要する経費に係る利息</t>
  </si>
  <si>
    <t>借入契約時の利率ごとで算定された年間利息の内、定められた割合以内（0.17％～1.0％）の利子額を補給</t>
  </si>
  <si>
    <t>農業経営基盤強化促進法
伊予市農業近代化資金利子補給金交付条例
伊予市農業経営基盤強化資金利子補給金交付要綱</t>
  </si>
  <si>
    <t>農業活性化緊急対策事業費補助金</t>
  </si>
  <si>
    <t>本市独自の農業振興のため、特産果樹の優良品種導入並びに生産技術の向上を図ることによって産地化を推進するとともに、消費者が求める安全な農産物の生産振興を図るため土づくりを推進する等を目的とする。</t>
  </si>
  <si>
    <t xml:space="preserve">・苗木導入（150円/本）
・堆肥導入（4,000円以内/10aを上限　補助対象はバラ堆肥10,500円/ｔが限度　袋421円/袋が限度）
・高齢者栗剪定補助（1/2以内、事業費は40,000円/10aを限度）
</t>
  </si>
  <si>
    <t>伊予市農業活性化緊急対策事業実施要領及び補助金交付要綱</t>
  </si>
  <si>
    <t>伊予市環境保全型農業直接支援事業交付金</t>
  </si>
  <si>
    <t>地球温暖化防止、生物多様性保全に効果の高い農業活動の普及拡大</t>
  </si>
  <si>
    <t>事業対象者</t>
    <phoneticPr fontId="2"/>
  </si>
  <si>
    <t>農業の有する多面的機能の発揮の促進に関する法律
伊予市環境保全型農業直接支援事業交付金交付要綱</t>
  </si>
  <si>
    <t>伊予市農業次世代人材投資事業費補助金</t>
  </si>
  <si>
    <t>新規就農者の確保による地域農業振興</t>
  </si>
  <si>
    <t>市内新規就農者</t>
    <phoneticPr fontId="2"/>
  </si>
  <si>
    <t>単身者1,500千円/年間　夫婦2,250千円/年間</t>
  </si>
  <si>
    <t>伊予市農業次世代人材投資事業費補助金交付要綱</t>
  </si>
  <si>
    <t>伊予市次世代ファーマーサポート事業費補助金</t>
  </si>
  <si>
    <t>新規就農者の確保・育成</t>
  </si>
  <si>
    <t>えひめ中央農業協同組合
代表理事理事長</t>
  </si>
  <si>
    <t>就農希望者に対し、就農に向けた研修を１年以上実施するために要する次の経費の一部を助成（賃金、報償費（講師謝礼等）、旅費、需用費（種苗費、肥料費、農薬費、燃料費、栽培用資材費等）、資料印刷費、使用料及び賃借料、役務費）
就農後5年以内の新規就農者に対する実践研修や農業用機械・施設の導入（リース事業）、地域定着を促す取り組みに対する支援</t>
  </si>
  <si>
    <t>就農準備研修支援　１/2以内
就農定着支援　1/3以内</t>
  </si>
  <si>
    <t>伊予市青年農業者協議会補助金</t>
  </si>
  <si>
    <t>伊予市の農業を担う青年農業者が、事業や交流、情報・技術交換などを通して連携を密にし、地域農業問題の改善、経営基盤の強化を図ることを目的とする。</t>
  </si>
  <si>
    <t>伊予市青年農業者協議会　会長</t>
  </si>
  <si>
    <t>会議費、需用費、通信運搬費、負担金、事業視察研修費など</t>
  </si>
  <si>
    <t>伊予市青年農業者協議会補助金交付要綱</t>
  </si>
  <si>
    <t>伊予市生活研究協議会補助金</t>
  </si>
  <si>
    <t>農家生活の改善と農業改良の学習及び実践を主体的に行う女性グループが、互いの技術交換や交流によってより良い生活と生産の改善を図ることを目的とする。</t>
  </si>
  <si>
    <t>伊予市生活研究協議会</t>
  </si>
  <si>
    <t>各事業に要する報償費、旅費、需用費、原材料費、備品購入費、役務費など</t>
  </si>
  <si>
    <t>伊予市生活研究協議会補助金交付要綱</t>
  </si>
  <si>
    <t>次世代につなぐ果樹産地づくり推進事業費補助金</t>
  </si>
  <si>
    <t>愛媛県果樹農業振興計画（平成２８年３月策定）の基本理念のもと、労働力や担い手の確保、園地力強化、商品力向上を図り、次世代につなぐ果樹産地の育成を図ることを目的とする。</t>
  </si>
  <si>
    <t>補助の対象となる事業内容に記載した施設等の整備に要する経費</t>
  </si>
  <si>
    <t>補助対象経費の県費１／３以内、市費１／６以内</t>
  </si>
  <si>
    <t>伊予市次世代につなぐ果樹産地づくり推進事業実施要領及び補助金交付要綱
（県）次世代につなぐ果樹産地づくり推進事業実施要領及び補助金交付要綱</t>
  </si>
  <si>
    <t>伊予市鳥獣被害防止総合対策事業費補助金</t>
  </si>
  <si>
    <t>当該補助により野生鳥獣による被害防止対策の充実、強化を図るとともに、関係機関の連携の下、総合的な被害防止体系を確立し、農林業の被害軽減等に資することを目的とする。</t>
  </si>
  <si>
    <t>柑橘放任園害虫対策事業費補助金</t>
  </si>
  <si>
    <t>園地の適正管理による柑橘の生産振興</t>
  </si>
  <si>
    <t>追加的防除に要する薬剤費用を市1/3以内、JA1/3以内
伐採費用23,400円/10aを市15％以内、JA15以内</t>
  </si>
  <si>
    <t>薬剤購入費の1/3以内及び柑橘園地伐採費用の15％以内を補助する。</t>
  </si>
  <si>
    <t>伊予市柑橘放任園害虫対策事業費補助金交付要綱</t>
  </si>
  <si>
    <t>伊予市経営所得安定対策推進事業費補助金</t>
  </si>
  <si>
    <t>国策の推進のために必要な事務的経費の支出による円滑な事業推進を目的とする。</t>
  </si>
  <si>
    <t>伊予市農業再生協議会　会長</t>
  </si>
  <si>
    <t>需用費、印刷製本費、通信運搬費、賃金、賃借料等</t>
  </si>
  <si>
    <t>伊予市農業再生協議会が事業推進のため積上げた必要経費の内、国から交付される額</t>
  </si>
  <si>
    <t>伊予市経営所得安定対策直接支払推進事業費補助金交付要綱</t>
  </si>
  <si>
    <t>農業用ハウス強靭化緊急対策事業費補助金</t>
    <rPh sb="15" eb="16">
      <t>ヒ</t>
    </rPh>
    <rPh sb="16" eb="19">
      <t>ホジョキン</t>
    </rPh>
    <phoneticPr fontId="2"/>
  </si>
  <si>
    <t>農地集積推進事業費補助金</t>
    <rPh sb="8" eb="9">
      <t>ヒ</t>
    </rPh>
    <rPh sb="9" eb="12">
      <t>ホジョキン</t>
    </rPh>
    <phoneticPr fontId="2"/>
  </si>
  <si>
    <t>営農継続支援交付金</t>
    <phoneticPr fontId="2"/>
  </si>
  <si>
    <t>収入保険加入促進支援事業費補助金</t>
    <phoneticPr fontId="2"/>
  </si>
  <si>
    <t>担い手農地利用集積推進事業費補助金</t>
    <phoneticPr fontId="2"/>
  </si>
  <si>
    <t>えひめ中央農業協同組合</t>
  </si>
  <si>
    <t>伊予市中山間地域等直接支払交付金</t>
  </si>
  <si>
    <t>中山間地域の農業・農村おける農業生産行為等の継続と、水源かん養機能、洪水防止機能等の役割が果たされ、下流部を含む多くの住民の生命・財産と豊かな暮らしを守ることを目的とする。</t>
  </si>
  <si>
    <t>事業実施集落代表者</t>
    <phoneticPr fontId="2"/>
  </si>
  <si>
    <t>各協定で予め定めた使途（報酬、研修会費、道・水路管理費、農地管理費、鳥獣対策費、共同機械購入費、共同施設整備費等）</t>
  </si>
  <si>
    <t>１ha以上の団地又は複数の団地面積合計が1ha以上で共同取組が行われる協定に対し10aごとの交付単価で交付金を交付（急傾斜地、田21,000円、畑11,500円、草地10,500円等、緩傾斜地、田8,000円、畑3,500円、草地1,500円等、その他加算あり）</t>
  </si>
  <si>
    <t>農業の有する多面的機能の発揮の促進に関する法律
伊予市中山間地域等直接支払交付金交付要綱</t>
  </si>
  <si>
    <t>伊予市内における農業基盤整備を促進するとともに農業経営の合理化を図り、もって農業の生産性向上と地域の環境整備を促進する</t>
  </si>
  <si>
    <t>市の設計基準に基づき算定した額とし、5万円以上で30万円を限度</t>
  </si>
  <si>
    <t>伊予市土地改良事業原材料費等補助金交付要綱</t>
  </si>
  <si>
    <t>農業水利施設の多面的機能を発揮する整備及び環境への配慮や安全管理の強化など高度な管理体制の整備を行うことを目的とする。</t>
  </si>
  <si>
    <t>国営造成施設管理体制整備促進事業の内、管理体制整備強化支援費に要する経費の10分の10</t>
  </si>
  <si>
    <t>国営造成施設管理体制整備促進事業補助金交付要綱</t>
  </si>
  <si>
    <t>伊予市グリーン・ツーリズム推進協議会補助金</t>
  </si>
  <si>
    <t>グリーン・ツーリズムを推進するため、実践者と各支援者等が研鑽を深め、相互連携を図り、農林漁業の体験や地域の情報発信等、農山漁村地域の活性化に寄与することを目的とする。</t>
  </si>
  <si>
    <t>伊予市グリーン・ツーリズム推進協議会</t>
  </si>
  <si>
    <t>研修費、事業費、会議費、報償費、視察研修費など</t>
  </si>
  <si>
    <t>伊予市グリーン・ツーリズム推進協議会補助金交付要綱</t>
  </si>
  <si>
    <t>農地維持支払交付金・資源向上（共同）支払交付金</t>
  </si>
  <si>
    <t>農業・農村が有する多面的機能の維持・発揮を図る</t>
  </si>
  <si>
    <t>地域資源保全協議会ほか</t>
  </si>
  <si>
    <t>農地・水路等の資源の基本的な保全活動（法面草刈・水路泥上げ等）
水路・農道・ため池などの施設の軽微な補修　　など</t>
  </si>
  <si>
    <t>多面的機能を支える活動及び地域資源の質的向上を図る共同活動に対し、対象となる農地面積に応じて支援する</t>
  </si>
  <si>
    <t>農業の有する多面的機能の発揮の促進に関する法律
伊予市農村環境保全向上活動支援事業補助金交付要綱</t>
  </si>
  <si>
    <t>資源向上（長寿命化）支払交付金</t>
    <rPh sb="10" eb="12">
      <t>シハライ</t>
    </rPh>
    <phoneticPr fontId="2"/>
  </si>
  <si>
    <t>地域資源保全推進会ほか</t>
    <phoneticPr fontId="2"/>
  </si>
  <si>
    <t>水路・農道・ため池等の施設の長寿命化のための活動
水路・農道・ため池の補修・更新等</t>
    <rPh sb="0" eb="2">
      <t>スイロ</t>
    </rPh>
    <rPh sb="3" eb="5">
      <t>ノウドウ</t>
    </rPh>
    <rPh sb="8" eb="9">
      <t>イケ</t>
    </rPh>
    <rPh sb="9" eb="10">
      <t>トウ</t>
    </rPh>
    <rPh sb="11" eb="13">
      <t>シセツ</t>
    </rPh>
    <rPh sb="14" eb="18">
      <t>チョウジュミョウカ</t>
    </rPh>
    <rPh sb="22" eb="24">
      <t>カツドウ</t>
    </rPh>
    <rPh sb="38" eb="40">
      <t>コウシン</t>
    </rPh>
    <rPh sb="40" eb="41">
      <t>トウ</t>
    </rPh>
    <phoneticPr fontId="2"/>
  </si>
  <si>
    <t>農地周りの農業用用排水路、農道などの施設の長寿命化のための補修・更新等の活動に対し、対象となる農地面積に応じて支援する。</t>
  </si>
  <si>
    <t>推進組織推進交付金</t>
  </si>
  <si>
    <t>愛媛県多面的機能支払推進協議会会長</t>
    <rPh sb="15" eb="17">
      <t>カイチョウ</t>
    </rPh>
    <phoneticPr fontId="2"/>
  </si>
  <si>
    <t>活動組織への指導及び助言等</t>
    <rPh sb="0" eb="2">
      <t>カツドウ</t>
    </rPh>
    <rPh sb="2" eb="4">
      <t>ソシキ</t>
    </rPh>
    <rPh sb="6" eb="8">
      <t>シドウ</t>
    </rPh>
    <rPh sb="8" eb="9">
      <t>オヨ</t>
    </rPh>
    <rPh sb="10" eb="12">
      <t>ジョゲン</t>
    </rPh>
    <rPh sb="12" eb="13">
      <t>トウ</t>
    </rPh>
    <phoneticPr fontId="2"/>
  </si>
  <si>
    <t>支援組織の必要経費</t>
    <rPh sb="0" eb="2">
      <t>シエン</t>
    </rPh>
    <rPh sb="2" eb="4">
      <t>ソシキ</t>
    </rPh>
    <rPh sb="5" eb="7">
      <t>ヒツヨウ</t>
    </rPh>
    <rPh sb="7" eb="9">
      <t>ケイヒ</t>
    </rPh>
    <phoneticPr fontId="2"/>
  </si>
  <si>
    <t>伊予市原木しいたけ優良品種導入事業費補助金</t>
  </si>
  <si>
    <t>伊予森林組合</t>
  </si>
  <si>
    <t>①種菌購入費
②推進事務費</t>
  </si>
  <si>
    <t>種駒購入費：種駒1駒当たり0.8円以内
推進事務費：種駒購入費補助金額の10分の1以内</t>
  </si>
  <si>
    <t>伊予市原木しいたけ優良品種導入事業費補助金交付要綱</t>
  </si>
  <si>
    <t>伊予市除間伐材出荷促進対策事業費補助金</t>
    <phoneticPr fontId="2"/>
  </si>
  <si>
    <t>伊予森林組合</t>
    <phoneticPr fontId="2"/>
  </si>
  <si>
    <t>①除間伐材出荷促進費
②推進事務費</t>
    <rPh sb="1" eb="4">
      <t>ジョカンバツ</t>
    </rPh>
    <rPh sb="4" eb="5">
      <t>ザイ</t>
    </rPh>
    <rPh sb="5" eb="7">
      <t>シュッカ</t>
    </rPh>
    <rPh sb="7" eb="9">
      <t>ソクシン</t>
    </rPh>
    <rPh sb="9" eb="10">
      <t>ヒ</t>
    </rPh>
    <rPh sb="12" eb="14">
      <t>スイシン</t>
    </rPh>
    <rPh sb="14" eb="17">
      <t>ジムヒ</t>
    </rPh>
    <phoneticPr fontId="2"/>
  </si>
  <si>
    <t>・除間伐材出荷促進費：出荷材積1立方メートル当たり1,500円以内
・推進事務費：所間伐材出荷促進費補助金額の10分の1以内</t>
  </si>
  <si>
    <t>伊予市除間伐材出荷促進対策事業費補助金交付要綱</t>
  </si>
  <si>
    <t>伊予市森林環境保全整備事業費補助金</t>
    <phoneticPr fontId="2"/>
  </si>
  <si>
    <t>①森林環境保全直接支援事業
②環境林整備事業</t>
    <rPh sb="1" eb="3">
      <t>シンリン</t>
    </rPh>
    <rPh sb="3" eb="5">
      <t>カンキョウ</t>
    </rPh>
    <rPh sb="5" eb="7">
      <t>ホゼン</t>
    </rPh>
    <rPh sb="7" eb="9">
      <t>チョクセツ</t>
    </rPh>
    <rPh sb="9" eb="11">
      <t>シエン</t>
    </rPh>
    <rPh sb="11" eb="13">
      <t>ジギョウ</t>
    </rPh>
    <rPh sb="15" eb="17">
      <t>カンキョウ</t>
    </rPh>
    <rPh sb="17" eb="18">
      <t>リン</t>
    </rPh>
    <rPh sb="18" eb="20">
      <t>セイビ</t>
    </rPh>
    <rPh sb="20" eb="22">
      <t>ジギョウ</t>
    </rPh>
    <phoneticPr fontId="2"/>
  </si>
  <si>
    <t>人工造林、樹下植栽等、下刈り、雪起こし、倒木起こし、枝打ち、除伐、更新伐、付帯施設等整備は事業費の10％以内。森林作業道整備は事業費の15％以内。間伐は事業費の30％以内。</t>
  </si>
  <si>
    <t>伊予市森林環境保全整備事業費補助金</t>
  </si>
  <si>
    <t>木造新築住宅建築支援事業費補助金</t>
    <phoneticPr fontId="2"/>
  </si>
  <si>
    <t>①地域材を主要部材に体積のおおむね５０パーセント以上使用し、かつ、居住部分の延床面積が６６平方メートル以上の住宅　②市内に主たる事務所があり、かつ、建設業の許可（建築一式工事）を受けている者が建築する住宅　③在来工法（軸組工法）により建築される住宅　④申請年度中に完成が見込まれる住宅　⑤住宅完成保証制度その他の住宅完成を保証する制度を利用して建築される住宅　⑥建築基準法（昭和２５年法律第２０１号）を厳守して建築する住宅</t>
    <phoneticPr fontId="2"/>
  </si>
  <si>
    <t>住宅に使用する地域材の体積１立方メートル当たり15,000円を乗じた金額とし、300,000円を上限とする。</t>
    <rPh sb="7" eb="9">
      <t>チイキ</t>
    </rPh>
    <phoneticPr fontId="2"/>
  </si>
  <si>
    <t>伊予市木造新築住宅建築支援事業費補助金交付要綱</t>
  </si>
  <si>
    <t>伊予市合板・製材・集成材生産性向上・品目転換促進対策等交付金事業費補助金</t>
  </si>
  <si>
    <t>株式会社　共栄木材</t>
  </si>
  <si>
    <t>①木材産業の体質強化対策
・木材加工流通施設等整備（大規模・高効率タイプ・低コストタイプ）
・品目転換施設整備
・木材加工流通施設等整備・品目転換施設整備附帯事業
②木材製品等の輸出促進対策
・高度加工処理施設整備
・高度加工処理施設整備附帯事業</t>
  </si>
  <si>
    <t>事業費の1/2（定額）</t>
  </si>
  <si>
    <t>伊予市合板・製材・集成材生産性向上・品目転換促進対策等交付金事業費補助金交付要綱</t>
  </si>
  <si>
    <t>伊予市森林・山村多面的機能発揮対策支援事業費補助金</t>
  </si>
  <si>
    <t>公益財団法人　愛媛の森林基金</t>
  </si>
  <si>
    <t>活動推進費：37,500円
地域環境保全タイプ：1ha当たり40,000円 地域環境保全タイプ：1ha当たり95,000円 森林資源利用タイプ：1ha当たり40,000円 森林機能強化タイプ：1ｍ当たり200円</t>
  </si>
  <si>
    <t>伊予市森林・山村多面的機能発揮対策支援事業費補助金交付要綱</t>
  </si>
  <si>
    <t>伊予市有害鳥獣駆除事業費補助金</t>
  </si>
  <si>
    <t>有害鳥獣による被害の拡大に対処するため、鳥獣保護との調和を図りながら有害鳥獣の駆除に対する助成措置を講じ、有害鳥獣類による農林作物被害の防止対策を推進することを目的とする。</t>
  </si>
  <si>
    <t>伊予地区猟友会</t>
  </si>
  <si>
    <t>有害鳥獣（イノシシ、カラス、ウサギ、ハクビシン、タヌキ、ニホンザル及びニホンジカ）により、農林作物に著しい被害が発生している地域における駆除事業及び駆除した鳥獣の買上げに要する経費。</t>
  </si>
  <si>
    <t>イノシシ＠11,000円、カラス＠ 1,000円、ウサギ＠ 500円、ハクビシン＠ 2,000円、タヌキ＠ 2,000円、ニホンザル＠10,000円、ニホンジカ＠10,000円</t>
  </si>
  <si>
    <t>伊予市有害鳥獣駆除事業費補助金交付要綱</t>
  </si>
  <si>
    <t>林道整備事業原材料費等補助金</t>
  </si>
  <si>
    <t>林道の整備を促進するとともに、林業経営の合理化を図り、もって林業の生産性向上と地域の環境整備を促進するため。</t>
  </si>
  <si>
    <t>①林道及び作業道の舗装事業
②排水事業</t>
  </si>
  <si>
    <t>伊予市林道整備事業原材料費等補助金交付要綱</t>
  </si>
  <si>
    <t>伊予市森林整備地域活動支援交付金</t>
  </si>
  <si>
    <t>①森林経営計画作成促進
②森林境界の明確化
③森林経営計画作成・森林の境界明確化に向けた条件整備</t>
  </si>
  <si>
    <t>①森林経営計画作成促進
・経営委託38,000円/ha
・共同計画等8,000円/ha
・間伐促進30,000円/ha
・不在村森林所有者加算14,000円/ha（上記に加算）
・森林の位置情報の確認17,000円/ha（不在村森林をGPSによる境界画定を行った場合）
②森林境界の明確化
・境界の確認16,000円/ha
・境界の測量45,000円/ha
・不在村森林所有者加算13,000円/ha（上記に加算）
➂森林経営計画作成・森林の境界明確化に向けた条件整備
・条件整備40,000円/ha</t>
  </si>
  <si>
    <t>伊予市森林整備地域活動支援交付金交付要綱</t>
  </si>
  <si>
    <t>県産水産物消費拡大緊急対策事業費補助金</t>
    <phoneticPr fontId="2"/>
  </si>
  <si>
    <t>伊予市漁業近代化資金利子補給金</t>
  </si>
  <si>
    <t>愛媛県信用漁業協同組合連合会
上灘漁業協同組合</t>
  </si>
  <si>
    <t>貸付けに対する利子1パーセント以内</t>
  </si>
  <si>
    <t>漁業近代化資金融通法（愛媛県）　
伊予市漁業近代化資金利子補給に関する条例
伊予市漁業近代化資金利子補給に関する条例施行規則</t>
  </si>
  <si>
    <t>伊予市双海町漁業協同組合女性部対策事業費補助金</t>
  </si>
  <si>
    <t>下灘漁業協同組合女性部</t>
  </si>
  <si>
    <t>①産業の振興に寄与する事業
②公共に寄与する事業</t>
  </si>
  <si>
    <t>予算の範囲内において定額補助</t>
  </si>
  <si>
    <t>伊予市双海町漁業協同組合女性部対策事業費補助金交付要綱</t>
  </si>
  <si>
    <t>下灘漁業協同組合</t>
  </si>
  <si>
    <t>中小企業振興資金利子補給金</t>
  </si>
  <si>
    <t>伊予市内の中小企業の振興を図るため</t>
  </si>
  <si>
    <t>中小企業</t>
    <phoneticPr fontId="2"/>
  </si>
  <si>
    <t>愛媛県信用保証協会に対して支払う保証料</t>
  </si>
  <si>
    <t>伊予市中小企業振興資金の融資を受けた者が愛媛県信用保証協会に対して支払う保証料の全額（ただし、繰上げ償還した場合は、繰上げ償還した日までの保証料）</t>
  </si>
  <si>
    <t>伊予市中小企業振興資金利子補給に関する条例</t>
  </si>
  <si>
    <t>中小企業振興資金信用保証料補給金</t>
  </si>
  <si>
    <t>愛媛県信用保証協会の減収額の補填</t>
  </si>
  <si>
    <t>愛媛県信用保証協会</t>
    <rPh sb="0" eb="3">
      <t>エヒメケン</t>
    </rPh>
    <rPh sb="3" eb="5">
      <t>シンヨウ</t>
    </rPh>
    <rPh sb="5" eb="7">
      <t>ホショウ</t>
    </rPh>
    <rPh sb="7" eb="9">
      <t>キョウカイ</t>
    </rPh>
    <phoneticPr fontId="2"/>
  </si>
  <si>
    <t>伊予市中小企業振興資金融資制度における愛媛県信用保証協会の4月1日から翌年3月31日の保証債務平均残高に通常の適用保証料率から本制度の保証料率引き下げにより引き下げられた差率を乗じて得られた額（=減収額）</t>
  </si>
  <si>
    <t>減収額の50％相当</t>
  </si>
  <si>
    <t>信用保証料の補給に関する覚書</t>
  </si>
  <si>
    <t>中小企業制度資金利子補給金</t>
  </si>
  <si>
    <t>中小企業経営の安定と近代化を図るとともに本市商工業の振興に寄与するため</t>
  </si>
  <si>
    <t>伊予商工会議所
双海中山商工会</t>
    <rPh sb="0" eb="2">
      <t>イヨ</t>
    </rPh>
    <rPh sb="2" eb="4">
      <t>ショウコウ</t>
    </rPh>
    <rPh sb="4" eb="7">
      <t>カイギショ</t>
    </rPh>
    <rPh sb="8" eb="10">
      <t>フタミ</t>
    </rPh>
    <rPh sb="10" eb="12">
      <t>ナカヤマ</t>
    </rPh>
    <rPh sb="12" eb="15">
      <t>ショウコウカイ</t>
    </rPh>
    <phoneticPr fontId="2"/>
  </si>
  <si>
    <t>日本政策金融公庫資金、国又は県の制度資金を借り受けた者に対し、商工会議所または商工会が支払った利子補給金</t>
  </si>
  <si>
    <t>補助対象経費の10分の10以内とし、予算の範囲内とする。</t>
  </si>
  <si>
    <t>伊予市中小企業制度資金利子補給費の補助に関する条例</t>
  </si>
  <si>
    <t>商工振興事業費補助金</t>
  </si>
  <si>
    <t>伊予商工会議所又は伊予市商業協同組合の組織及び運営基盤を強化充実し、積極的な事業活動を行うことにより商業の総合的な改善発達を図り、あわせて社会福祉の増進に資すること</t>
  </si>
  <si>
    <t>伊予商工会議所
伊予市商業協同組合</t>
  </si>
  <si>
    <t>伊予商工会議所又は伊予市商業協同組合が取り組む各種の事業の中で商工会議所重点事業、小規模事業推進対策事業、商工振興対策事業、大型店対策商業者資質向上研修事業、青色申告指導対策事業、伊予市商店街等近代化特別事業、年末大売出し事業に要する経費</t>
  </si>
  <si>
    <t>予算の範囲内</t>
  </si>
  <si>
    <t>伊予市商工振興事業費補助金交付要綱</t>
  </si>
  <si>
    <t>双海中山商工会等活動経費補助金</t>
  </si>
  <si>
    <t>双海中山商工会等の円滑な活動の実施及び育成に資するため</t>
  </si>
  <si>
    <t>双海中山商工会</t>
    <rPh sb="0" eb="2">
      <t>フタミ</t>
    </rPh>
    <rPh sb="2" eb="4">
      <t>ナカヤマ</t>
    </rPh>
    <rPh sb="4" eb="7">
      <t>ショウコウカイ</t>
    </rPh>
    <phoneticPr fontId="2"/>
  </si>
  <si>
    <t>双海中山商工会等が行うすべての活動経費</t>
  </si>
  <si>
    <t>伊予市双海中山商工会等活動経費補助金交付要綱</t>
  </si>
  <si>
    <t>双海中山商工会商品券発行事業費補助金</t>
  </si>
  <si>
    <t>伊予市の商業振興に資するため</t>
  </si>
  <si>
    <t>商品券の発行に要する経費・商品券、啓発用ポスター等の印刷に要する経費</t>
  </si>
  <si>
    <t>額面500円に付き50円を割り引いて販売する商品券の発行に要する経費。ただし、換金したものに限り、割引き額の10分の９以内。商品券、啓発用ポスター等の印刷に要する経費の10分の５以内。</t>
  </si>
  <si>
    <t>伊予市双海中山商工会商品券発行事業費補助金交付要綱</t>
  </si>
  <si>
    <t>地域の企画力及び組織力の向上並びに地域課題の解決を図ること</t>
  </si>
  <si>
    <t>伊予商工会議所
伊予市商業協同組合</t>
    <rPh sb="0" eb="2">
      <t>イヨ</t>
    </rPh>
    <rPh sb="2" eb="4">
      <t>ショウコウ</t>
    </rPh>
    <rPh sb="4" eb="7">
      <t>カイギショ</t>
    </rPh>
    <rPh sb="8" eb="11">
      <t>イヨシ</t>
    </rPh>
    <rPh sb="11" eb="13">
      <t>ショウギョウ</t>
    </rPh>
    <rPh sb="13" eb="15">
      <t>キョウドウ</t>
    </rPh>
    <rPh sb="15" eb="17">
      <t>クミアイ</t>
    </rPh>
    <phoneticPr fontId="2"/>
  </si>
  <si>
    <t>謝金、旅費、事業関係費、研究開発費、委託費</t>
  </si>
  <si>
    <t>補助対象経費のうち、伊予市以外から補助金の交付を受け、又は受けようとする場合にあっては、当該補助金の額を差し引いた額に２分の１を乗じて得た額の範囲内において、市長が定める額</t>
  </si>
  <si>
    <t>伊予市商工会等地域活性化支援事業費補助金交付要綱</t>
  </si>
  <si>
    <t>固定資産税相当額助成事業費補助金</t>
    <phoneticPr fontId="2"/>
  </si>
  <si>
    <t>宿泊予約延期等協力金</t>
    <phoneticPr fontId="2"/>
  </si>
  <si>
    <t>家賃助成事業費補助金</t>
    <phoneticPr fontId="2"/>
  </si>
  <si>
    <t>中小企業応援給付金</t>
    <phoneticPr fontId="2"/>
  </si>
  <si>
    <t>観光バス・タクシー事業者支援金</t>
    <phoneticPr fontId="2"/>
  </si>
  <si>
    <t>市内宿泊施設利用促進事業費補助金</t>
    <phoneticPr fontId="2"/>
  </si>
  <si>
    <t>企業誘致促進事業費雇用促進奨励金</t>
    <rPh sb="9" eb="11">
      <t>コヨウ</t>
    </rPh>
    <rPh sb="11" eb="13">
      <t>ソクシン</t>
    </rPh>
    <rPh sb="13" eb="16">
      <t>ショウレイキン</t>
    </rPh>
    <phoneticPr fontId="2"/>
  </si>
  <si>
    <t>伊予市観光協会イベント事業費補助金等</t>
  </si>
  <si>
    <t>本市の観光振興を図るため</t>
  </si>
  <si>
    <t>伊予市観光協会</t>
  </si>
  <si>
    <t>観光イベントの実施に関する経費、観光情報の収集及び提供に関する経費</t>
  </si>
  <si>
    <t>毎年度予算で定める額</t>
  </si>
  <si>
    <t>伊予市観光協会事業費補助金交付要綱</t>
  </si>
  <si>
    <t>伊予市トライアスロン大会補助金</t>
  </si>
  <si>
    <t>観光振興と交流人口の拡大を基盤とするサービス産業の振興、地域や文化を越えた交流の促進並びに参加者及び市民の心と体の健康づくり推進を図るため</t>
  </si>
  <si>
    <t>伊予市トライアスロン大会inふたみ実行委員会</t>
    <rPh sb="10" eb="12">
      <t>タイカイ</t>
    </rPh>
    <rPh sb="17" eb="19">
      <t>ジッコウ</t>
    </rPh>
    <rPh sb="19" eb="22">
      <t>イインカイ</t>
    </rPh>
    <phoneticPr fontId="2"/>
  </si>
  <si>
    <t>報償費、旅費、賃金、消耗品費、食糧費、印刷製本費、会議費、役務費、委託料、使用料及び賃借料、備品購入費</t>
  </si>
  <si>
    <t>補助対象経費の２分の１以内</t>
  </si>
  <si>
    <t>伊予市交流促進観光振興事業費補助金交付要綱</t>
  </si>
  <si>
    <t>伊予市観光協会事業費補助金</t>
  </si>
  <si>
    <t>観光協会の運営に関する経費</t>
  </si>
  <si>
    <t>毎年予算で定める額</t>
  </si>
  <si>
    <t>伊予市ほたる保護活動費補助金</t>
  </si>
  <si>
    <t>市内に生息するほたるの保護及び養殖を行い、自然環境の保護及び河川環境の保全に努めるとともに、地域のほたるをアピールし、観光推進を図るため</t>
  </si>
  <si>
    <t>双海町翠地区ほたる保存会
伊予中山ホタル保存会</t>
    <rPh sb="0" eb="3">
      <t>フタミチョウ</t>
    </rPh>
    <rPh sb="3" eb="4">
      <t>ミドリ</t>
    </rPh>
    <rPh sb="4" eb="6">
      <t>チク</t>
    </rPh>
    <rPh sb="9" eb="11">
      <t>ホゾン</t>
    </rPh>
    <rPh sb="11" eb="12">
      <t>カイ</t>
    </rPh>
    <rPh sb="13" eb="15">
      <t>イヨ</t>
    </rPh>
    <rPh sb="15" eb="17">
      <t>ナカヤマ</t>
    </rPh>
    <rPh sb="20" eb="22">
      <t>ホゾン</t>
    </rPh>
    <rPh sb="22" eb="23">
      <t>カイ</t>
    </rPh>
    <phoneticPr fontId="2"/>
  </si>
  <si>
    <t>ほたるの保護及び増殖に要する経費、自然保護及び観光に要する経費、そのた市長が必要と認める経費</t>
  </si>
  <si>
    <t>伊予市ほたる保護活動費補助金交付要綱</t>
  </si>
  <si>
    <t>伊予市観光ボランティアガイド補助金</t>
  </si>
  <si>
    <t>伊予市の観光ガイドを行うと共に、会員相互の親睦と組織の充実に努め、伊予市への誘客を図り魅力あるまちづくりに寄与するため</t>
  </si>
  <si>
    <t>伊予市観光ボランティアガイドふるさと案内人の会</t>
    <rPh sb="0" eb="3">
      <t>イヨシ</t>
    </rPh>
    <rPh sb="3" eb="5">
      <t>カンコウ</t>
    </rPh>
    <rPh sb="18" eb="21">
      <t>アンナイニン</t>
    </rPh>
    <rPh sb="22" eb="23">
      <t>カイ</t>
    </rPh>
    <phoneticPr fontId="2"/>
  </si>
  <si>
    <t>観光ボランティアガイド団体の運営に要する経費、観光振興のための情報収集及びＰＲ活動に要する経費、観光ボランティアガイドの研修及び実施に要する経費、その他観光ボランティアガイド事業の推進に要する経費</t>
  </si>
  <si>
    <t>毎年度予算で定める額の範囲内において、市長が定める額</t>
  </si>
  <si>
    <t>伊予市観光ボランティアガイド活動事業費補助金交付要綱</t>
  </si>
  <si>
    <t>お年寄りに優しいまちづくり事業費補助金</t>
  </si>
  <si>
    <t>伊予鉄郡中駅から郡中港駅の商店街区等をお年寄りに優しいまちづくり先進地区とすることを目指し、まちづくりや店づくりの具体的な検討を行うと共に商店街情報・地域情報の収集・発信並びに各種研修事業を行い中心市街地の活性化を図るため</t>
  </si>
  <si>
    <t>伊予市商業協同組合</t>
  </si>
  <si>
    <t>報償費、需用費、役務費、委託料、使用料及び賃借料、工事請負費、その他市長が適当と認める経費</t>
  </si>
  <si>
    <t>伊予市お年寄りに優しいまちづくりモデル事業費補助金交付要綱</t>
  </si>
  <si>
    <t>新規創業等経営安定化支援事業費補助金</t>
  </si>
  <si>
    <t>町家の中心市街地の核としての魅力向上と、地元中小企業の経営安定に寄与すること</t>
  </si>
  <si>
    <t>伊予商工会議所</t>
    <rPh sb="0" eb="2">
      <t>イヨ</t>
    </rPh>
    <rPh sb="2" eb="4">
      <t>ショウコウ</t>
    </rPh>
    <rPh sb="4" eb="7">
      <t>カイギショ</t>
    </rPh>
    <phoneticPr fontId="2"/>
  </si>
  <si>
    <t>伊予商工会議所が行う、新規創業等経営安定化支援事業に要する経費</t>
  </si>
  <si>
    <t>伊予市新規創業等経営安定化支援事業費補助金交付要綱</t>
  </si>
  <si>
    <t>伊予市景観形成推進事業費助成金</t>
  </si>
  <si>
    <t>景観計画区域内の良好な景観を形成する建築物の建築等の支援</t>
  </si>
  <si>
    <t>助成対象事業を行う土地、建築物、工作物等の所有者</t>
  </si>
  <si>
    <t>建築物の屋根、外壁、建具、壁面線等の新築、新設、増設、増改築、修繕、修景等
景観重要建造物は、屋根、外壁、建具、壁面線等の新設、増設、復元のための改築、復元のための修繕、修景等
景観重要樹木は、剪定、病害虫防除等</t>
  </si>
  <si>
    <t>①助成対象経費の2分の１とし、景観計画区域は25万円、重点地区は各項目ごとに180万円、40万円、30万円を限度
②景観重要建造物等は、助成対象経費の3分の2とし、各項目ごとに360万円、80万円、60万円を限度とする。
③景観重要樹木は、助成対象経費の2分の1とし、10万円を限度とする。
（千円未満の端数は切り捨て）</t>
  </si>
  <si>
    <t>景観法
伊予市景観条例
伊予市景観形成推進事業費助成金交付要綱</t>
    <phoneticPr fontId="2"/>
  </si>
  <si>
    <t>木造住宅耐震診断業務補助金</t>
  </si>
  <si>
    <t>昭和56年5月31日以前に着工された住宅の耐震化の促進</t>
  </si>
  <si>
    <t>木造住宅耐震診断業務補助対象者</t>
    <rPh sb="12" eb="14">
      <t>タイショウ</t>
    </rPh>
    <rPh sb="14" eb="15">
      <t>シャ</t>
    </rPh>
    <phoneticPr fontId="2"/>
  </si>
  <si>
    <t>補助対象者が木造住宅耐震診断事務所に委託して実施する耐震診断に要する経費</t>
    <phoneticPr fontId="2"/>
  </si>
  <si>
    <t>補助対象経費の総額とし、限度額4万円。（1,000円未満の端数は切り捨て）</t>
    <phoneticPr fontId="2"/>
  </si>
  <si>
    <t>伊予市木造住宅耐震診断事業補助金交付要綱</t>
  </si>
  <si>
    <t>老朽危険空家除去事業補助金</t>
  </si>
  <si>
    <t>老朽空家除却事業補助対象者</t>
    <rPh sb="10" eb="12">
      <t>タイショウ</t>
    </rPh>
    <rPh sb="12" eb="13">
      <t>シャ</t>
    </rPh>
    <phoneticPr fontId="2"/>
  </si>
  <si>
    <t>補助対象者が行う老朽危険空家の除却事業に要する経費（老朽危険空家の除却に伴い発生する産業廃棄物の処分費を含む。ただし、家財道具、機械、車両等の処分を除く。）</t>
  </si>
  <si>
    <t>補助対象経費又は国土交通大臣の定める標準除却費のうちの除却工事費のうち、いずれか少ない額の5分の4以内の額とし、80万円を限度とする。</t>
  </si>
  <si>
    <t>伊予市老朽危険空き家除却事業補助金交付要綱</t>
  </si>
  <si>
    <t>伊予市消防団団本部及び分団本部運営費補助金</t>
  </si>
  <si>
    <t>伊予市消防団の円滑な活動を促進すること</t>
  </si>
  <si>
    <t>伊予市消防団団本部及び分団本部（１０分団）</t>
  </si>
  <si>
    <t>協議会の運営に必要な経費</t>
  </si>
  <si>
    <t>伊予市消防団団本部及び分団本部運営費補助金交付要綱</t>
  </si>
  <si>
    <t>一斉臨時休業の期間中における学校給食の実施予定日数を対象とし、保護者に交付する。</t>
    <phoneticPr fontId="2"/>
  </si>
  <si>
    <t>学校給食の実施予定日数分の学校給食費に相当する金銭を補助金として交付する。</t>
  </si>
  <si>
    <t>伊予市一斉臨時休業対策昼食費支援事業費補助金交付要綱</t>
  </si>
  <si>
    <t>特色ある学校づくり補助金（小学校）</t>
  </si>
  <si>
    <t>児童生徒の「生きる力」を育むために、本市の各小・中学校において、総合的な学習の時間をはじめ、学校教育全体において特色ある学校づくりを目指し、本市教育の向上を目的とする。</t>
  </si>
  <si>
    <t>予算の範囲内で、各校に補助金を交付する。
本事業に対する補助金の額は、小学校20万円とする。</t>
  </si>
  <si>
    <t>伊予市特色ある学校づくり事業補助金交付要綱</t>
  </si>
  <si>
    <t>特色ある学校づくり補助金（中学校）</t>
  </si>
  <si>
    <t>予算の範囲内で、各校に補助金を交付する。
本事業に対する補助金の額は、中学校30万円とする。</t>
  </si>
  <si>
    <t>伊予市文化協会活動補助金</t>
  </si>
  <si>
    <t>伊予市の文化振興を図るため</t>
  </si>
  <si>
    <t>伊予市文化協会　</t>
  </si>
  <si>
    <t>地域子ども文化体験教室事業費、地域文化を知るバスツアー事業費、中山・双海文化協会活動補助事業費、市民総合文化祭分担金、会報印刷製本費など</t>
  </si>
  <si>
    <t>文化協会が実施する事業に要する経費の積算</t>
    <phoneticPr fontId="2"/>
  </si>
  <si>
    <t>伊予市文化協会活動補助金交付要綱</t>
  </si>
  <si>
    <t>公民館運営委員会の円滑な活動の実施及び育成に資するため</t>
  </si>
  <si>
    <t>諸謝金、賃金、研修費、消耗品費、印刷製本費、通信運搬費、借料及び損料、会議費、雑役務費</t>
  </si>
  <si>
    <t>補助金の額は、地区公民館１箇所当たり20万円を限度とする。</t>
  </si>
  <si>
    <t>伊予市公民館運営委員会活動補助金交付要綱</t>
  </si>
  <si>
    <t>愛媛県人権教育協議会伊予市支部運営費補助金</t>
  </si>
  <si>
    <t>愛媛県人権教育協議会伊予市支部</t>
  </si>
  <si>
    <t>運営費の積算</t>
    <phoneticPr fontId="2"/>
  </si>
  <si>
    <t>愛媛県人権教育協議会伊予市支部運営費補助金交付要綱</t>
  </si>
  <si>
    <t>市民の体力の向上及び生涯スポーツの推進を図るため</t>
  </si>
  <si>
    <t>助成の対象となる人員は、大会出場選手枠内とする。</t>
  </si>
  <si>
    <t>伊予市社会体育大会等出場助成金交付要綱</t>
  </si>
  <si>
    <t>伊予市のスポーツ振興を図るため</t>
  </si>
  <si>
    <t>伊予市スポーツ協会</t>
  </si>
  <si>
    <t>事務費・報償費・会議費・加盟団体助成金・負担金・事業費・諸費</t>
  </si>
  <si>
    <t>補助対象経費の積み上げ及び
予算折衝で決定</t>
    <phoneticPr fontId="2"/>
  </si>
  <si>
    <t>伊予市スポーツ関係団体活動補助金交付要綱</t>
  </si>
  <si>
    <t>学校臨時休業対策費補助金</t>
    <phoneticPr fontId="2"/>
  </si>
  <si>
    <t>学校臨時休業対策給食事業者支援補助金</t>
  </si>
  <si>
    <t>学校教育課</t>
    <phoneticPr fontId="2"/>
  </si>
  <si>
    <t>社会教育課</t>
    <phoneticPr fontId="2"/>
  </si>
  <si>
    <t>経済雇用戦略課</t>
    <phoneticPr fontId="2"/>
  </si>
  <si>
    <t>環境保全課</t>
    <phoneticPr fontId="2"/>
  </si>
  <si>
    <t>都市住宅課</t>
    <phoneticPr fontId="2"/>
  </si>
  <si>
    <t>農業振興課</t>
    <phoneticPr fontId="2"/>
  </si>
  <si>
    <t>農林水産課</t>
    <phoneticPr fontId="2"/>
  </si>
  <si>
    <t>市民課</t>
    <phoneticPr fontId="2"/>
  </si>
  <si>
    <t>福祉課</t>
    <phoneticPr fontId="2"/>
  </si>
  <si>
    <t>長寿介護課</t>
    <phoneticPr fontId="2"/>
  </si>
  <si>
    <t>子育て支援課</t>
    <phoneticPr fontId="2"/>
  </si>
  <si>
    <t>健康増進課</t>
    <phoneticPr fontId="2"/>
  </si>
  <si>
    <t>総務課</t>
    <phoneticPr fontId="2"/>
  </si>
  <si>
    <t>危機管理課</t>
    <phoneticPr fontId="2"/>
  </si>
  <si>
    <t>補助事業名</t>
    <rPh sb="0" eb="2">
      <t>ホジョ</t>
    </rPh>
    <rPh sb="2" eb="4">
      <t>ジギョウ</t>
    </rPh>
    <rPh sb="4" eb="5">
      <t>メイ</t>
    </rPh>
    <phoneticPr fontId="2"/>
  </si>
  <si>
    <t>1団体</t>
    <rPh sb="1" eb="3">
      <t>ダンタイ</t>
    </rPh>
    <phoneticPr fontId="2"/>
  </si>
  <si>
    <t>個人1人</t>
    <rPh sb="0" eb="2">
      <t>コジン</t>
    </rPh>
    <rPh sb="3" eb="4">
      <t>ニン</t>
    </rPh>
    <phoneticPr fontId="2"/>
  </si>
  <si>
    <t>危機管理課</t>
  </si>
  <si>
    <t>9団体</t>
    <rPh sb="1" eb="3">
      <t>ダンタイ</t>
    </rPh>
    <phoneticPr fontId="2"/>
  </si>
  <si>
    <t>自主防災組織活性化支援事業補助金</t>
  </si>
  <si>
    <t>伊予市自主防災組織活性化支援事業費補助金交付要綱</t>
    <phoneticPr fontId="2"/>
  </si>
  <si>
    <t>市内事業者</t>
    <rPh sb="0" eb="2">
      <t>シナイ</t>
    </rPh>
    <rPh sb="2" eb="5">
      <t>ジギョウシャ</t>
    </rPh>
    <phoneticPr fontId="2"/>
  </si>
  <si>
    <t>6件</t>
    <rPh sb="1" eb="2">
      <t>ケン</t>
    </rPh>
    <phoneticPr fontId="2"/>
  </si>
  <si>
    <t>76団体</t>
    <rPh sb="2" eb="4">
      <t>ダンタイ</t>
    </rPh>
    <phoneticPr fontId="2"/>
  </si>
  <si>
    <t>障害者団体補助金（手をつなぐ育成会）</t>
  </si>
  <si>
    <t>伊予市手をつなぐ育成会活動発展を図るため</t>
  </si>
  <si>
    <t>県の行事への参加、研修会費等</t>
  </si>
  <si>
    <t>3団体</t>
    <rPh sb="1" eb="3">
      <t>ダンタイ</t>
    </rPh>
    <phoneticPr fontId="2"/>
  </si>
  <si>
    <t>2団体</t>
    <rPh sb="1" eb="3">
      <t>ダンタイ</t>
    </rPh>
    <phoneticPr fontId="2"/>
  </si>
  <si>
    <t>国の基準額に準じる。</t>
    <rPh sb="0" eb="1">
      <t>クニ</t>
    </rPh>
    <rPh sb="2" eb="4">
      <t>キジュン</t>
    </rPh>
    <rPh sb="4" eb="5">
      <t>ガク</t>
    </rPh>
    <phoneticPr fontId="2"/>
  </si>
  <si>
    <t>延長保育事業補助金</t>
    <rPh sb="0" eb="2">
      <t>エンチョウ</t>
    </rPh>
    <rPh sb="2" eb="4">
      <t>ホイク</t>
    </rPh>
    <rPh sb="4" eb="6">
      <t>ジギョウ</t>
    </rPh>
    <rPh sb="6" eb="9">
      <t>ホジョキン</t>
    </rPh>
    <phoneticPr fontId="2"/>
  </si>
  <si>
    <t>個人6人</t>
    <rPh sb="0" eb="2">
      <t>コジン</t>
    </rPh>
    <rPh sb="3" eb="4">
      <t>ニン</t>
    </rPh>
    <phoneticPr fontId="2"/>
  </si>
  <si>
    <t>健康増進課</t>
  </si>
  <si>
    <t>特定不妊治療費助成金</t>
    <rPh sb="0" eb="2">
      <t>トクテイ</t>
    </rPh>
    <rPh sb="2" eb="4">
      <t>フニン</t>
    </rPh>
    <rPh sb="4" eb="6">
      <t>チリョウ</t>
    </rPh>
    <rPh sb="6" eb="7">
      <t>ヒ</t>
    </rPh>
    <rPh sb="7" eb="9">
      <t>ジョセイ</t>
    </rPh>
    <rPh sb="9" eb="10">
      <t>キン</t>
    </rPh>
    <phoneticPr fontId="2"/>
  </si>
  <si>
    <t>少子化対策の一つとして、特定不妊治療を受けた夫婦に対し、費用の一部を助成することにより経済的負担の軽減を図るため</t>
    <rPh sb="0" eb="3">
      <t>ショウシカ</t>
    </rPh>
    <rPh sb="3" eb="5">
      <t>タイサク</t>
    </rPh>
    <rPh sb="6" eb="7">
      <t>ヒト</t>
    </rPh>
    <phoneticPr fontId="2"/>
  </si>
  <si>
    <t>不妊治療費補助対象者</t>
    <rPh sb="0" eb="2">
      <t>フニン</t>
    </rPh>
    <rPh sb="2" eb="4">
      <t>チリョウ</t>
    </rPh>
    <rPh sb="4" eb="5">
      <t>ヒ</t>
    </rPh>
    <rPh sb="5" eb="7">
      <t>ホジョ</t>
    </rPh>
    <rPh sb="7" eb="9">
      <t>タイショウ</t>
    </rPh>
    <rPh sb="9" eb="10">
      <t>シャ</t>
    </rPh>
    <phoneticPr fontId="2"/>
  </si>
  <si>
    <t>個人20人</t>
    <rPh sb="0" eb="2">
      <t>コジン</t>
    </rPh>
    <rPh sb="4" eb="5">
      <t>ニン</t>
    </rPh>
    <phoneticPr fontId="2"/>
  </si>
  <si>
    <t>対象助成額の内、１年度につき５万円を限度とする。通算６回まで</t>
  </si>
  <si>
    <t>愛媛県内の他市町の助成金を参考にしている。（治療費の額から、愛媛県特定不妊治療費助成事業による助成額を控除した額を「対象助成額」とし、１年度につき５万円を限度とする。）</t>
  </si>
  <si>
    <t xml:space="preserve">
（伊予市特定不妊治療費助成実施要綱）</t>
  </si>
  <si>
    <t>不育症治療費助成金</t>
    <rPh sb="0" eb="3">
      <t>フイクショウ</t>
    </rPh>
    <rPh sb="3" eb="6">
      <t>チリョウヒ</t>
    </rPh>
    <rPh sb="6" eb="8">
      <t>ジョセイ</t>
    </rPh>
    <rPh sb="8" eb="9">
      <t>キン</t>
    </rPh>
    <phoneticPr fontId="2"/>
  </si>
  <si>
    <t>少子化対策の一つとして、不育症治療を受けた夫婦に対し、費用の一部を助成することにより経済的負担の軽減を図るため</t>
    <rPh sb="0" eb="3">
      <t>ショウシカ</t>
    </rPh>
    <rPh sb="3" eb="5">
      <t>タイサク</t>
    </rPh>
    <rPh sb="6" eb="7">
      <t>ヒト</t>
    </rPh>
    <rPh sb="12" eb="15">
      <t>フイクショウ</t>
    </rPh>
    <phoneticPr fontId="2"/>
  </si>
  <si>
    <t>不育症治療費補助対象者</t>
    <rPh sb="0" eb="2">
      <t>フイク</t>
    </rPh>
    <rPh sb="2" eb="3">
      <t>ショウ</t>
    </rPh>
    <rPh sb="3" eb="6">
      <t>チリョウヒ</t>
    </rPh>
    <rPh sb="6" eb="8">
      <t>ホジョ</t>
    </rPh>
    <rPh sb="8" eb="10">
      <t>タイショウ</t>
    </rPh>
    <rPh sb="10" eb="11">
      <t>シャ</t>
    </rPh>
    <phoneticPr fontId="2"/>
  </si>
  <si>
    <t>医療保険が適用されない不育症の治療等に要した費用とし、1年度につき5万円を限度とする。</t>
    <rPh sb="0" eb="2">
      <t>イリョウ</t>
    </rPh>
    <rPh sb="2" eb="4">
      <t>ホケン</t>
    </rPh>
    <rPh sb="5" eb="7">
      <t>テキヨウ</t>
    </rPh>
    <rPh sb="11" eb="14">
      <t>フイクショウ</t>
    </rPh>
    <rPh sb="15" eb="17">
      <t>チリョウ</t>
    </rPh>
    <rPh sb="17" eb="18">
      <t>ナド</t>
    </rPh>
    <rPh sb="19" eb="20">
      <t>ヨウ</t>
    </rPh>
    <rPh sb="22" eb="24">
      <t>ヒヨウ</t>
    </rPh>
    <rPh sb="28" eb="30">
      <t>ネンド</t>
    </rPh>
    <rPh sb="34" eb="36">
      <t>マンエン</t>
    </rPh>
    <rPh sb="37" eb="39">
      <t>ゲンド</t>
    </rPh>
    <phoneticPr fontId="2"/>
  </si>
  <si>
    <t xml:space="preserve">
（伊予市不育症治療費助成実施要綱）</t>
    <rPh sb="5" eb="8">
      <t>フイクショウ</t>
    </rPh>
    <phoneticPr fontId="2"/>
  </si>
  <si>
    <t>個人120人</t>
    <rPh sb="0" eb="2">
      <t>コジン</t>
    </rPh>
    <rPh sb="5" eb="6">
      <t>ニン</t>
    </rPh>
    <phoneticPr fontId="2"/>
  </si>
  <si>
    <t>環境保全課</t>
  </si>
  <si>
    <t>節水型まちづくりの一環として、雨水貯留施設を購入する経費に対して補助金を交付し、雨水の有効利用を促進し、節水意識の高揚を図る。</t>
  </si>
  <si>
    <t>雨水貯留施設購入事業対象者</t>
    <rPh sb="0" eb="2">
      <t>ウスイ</t>
    </rPh>
    <rPh sb="2" eb="4">
      <t>チョリュウ</t>
    </rPh>
    <rPh sb="4" eb="6">
      <t>シセツ</t>
    </rPh>
    <rPh sb="6" eb="8">
      <t>コウニュウ</t>
    </rPh>
    <rPh sb="8" eb="10">
      <t>ジギョウ</t>
    </rPh>
    <rPh sb="10" eb="12">
      <t>タイショウ</t>
    </rPh>
    <rPh sb="12" eb="13">
      <t>シャ</t>
    </rPh>
    <phoneticPr fontId="2"/>
  </si>
  <si>
    <t>雨水貯留施設本体価格、本体に付属する架台、ポンプその他の設備の価格の合計額</t>
  </si>
  <si>
    <t>雨水貯留施設の購入価格の2分の1以内で3万円を限度とする。
補助金の額に1,000円未満の端数が生じたときは、その端数を切り捨てる。</t>
  </si>
  <si>
    <t>伊予市雨水貯留施設購入費補助金交付要綱</t>
  </si>
  <si>
    <t>－</t>
    <phoneticPr fontId="2"/>
  </si>
  <si>
    <t>えひめ中央農業協同組合　代表理事理事長</t>
    <phoneticPr fontId="2"/>
  </si>
  <si>
    <t>農業振興課</t>
  </si>
  <si>
    <t>次代を担う若い農林漁業就業促進事業費補助金</t>
    <rPh sb="0" eb="2">
      <t>ジダイ</t>
    </rPh>
    <rPh sb="3" eb="4">
      <t>ニナ</t>
    </rPh>
    <rPh sb="5" eb="6">
      <t>ワカ</t>
    </rPh>
    <rPh sb="7" eb="9">
      <t>ノウリン</t>
    </rPh>
    <rPh sb="9" eb="11">
      <t>ギョギョウ</t>
    </rPh>
    <rPh sb="11" eb="13">
      <t>シュウギョウ</t>
    </rPh>
    <rPh sb="13" eb="15">
      <t>ソクシン</t>
    </rPh>
    <rPh sb="15" eb="18">
      <t>ジギョウヒ</t>
    </rPh>
    <rPh sb="18" eb="21">
      <t>ホジョキン</t>
    </rPh>
    <phoneticPr fontId="2"/>
  </si>
  <si>
    <t>農業大学等における研修資金償還金について免除し、本市の次代の農林漁業を担う多様な人材の確保育成を図ることを目的とする。</t>
    <rPh sb="0" eb="2">
      <t>ノウギョウ</t>
    </rPh>
    <rPh sb="2" eb="5">
      <t>ダイガクナド</t>
    </rPh>
    <rPh sb="9" eb="11">
      <t>ケンシュウ</t>
    </rPh>
    <rPh sb="11" eb="13">
      <t>シキン</t>
    </rPh>
    <rPh sb="13" eb="16">
      <t>ショウカンキン</t>
    </rPh>
    <rPh sb="20" eb="22">
      <t>メンジョ</t>
    </rPh>
    <rPh sb="24" eb="26">
      <t>ホンシ</t>
    </rPh>
    <rPh sb="27" eb="29">
      <t>ジダイ</t>
    </rPh>
    <rPh sb="30" eb="32">
      <t>ノウリン</t>
    </rPh>
    <rPh sb="32" eb="34">
      <t>ギョギョウ</t>
    </rPh>
    <rPh sb="35" eb="36">
      <t>ニナ</t>
    </rPh>
    <rPh sb="37" eb="39">
      <t>タヨウ</t>
    </rPh>
    <rPh sb="40" eb="42">
      <t>ジンザイ</t>
    </rPh>
    <rPh sb="43" eb="45">
      <t>カクホ</t>
    </rPh>
    <rPh sb="45" eb="47">
      <t>イクセイ</t>
    </rPh>
    <rPh sb="48" eb="49">
      <t>ハカ</t>
    </rPh>
    <rPh sb="53" eb="55">
      <t>モクテキ</t>
    </rPh>
    <phoneticPr fontId="2"/>
  </si>
  <si>
    <t>公益財団法人えひめ農林漁業振興機構から、農業大学校等就農支援資金を借り受けた者が毎年の償還に要する経費</t>
    <rPh sb="0" eb="2">
      <t>コウエキ</t>
    </rPh>
    <rPh sb="2" eb="4">
      <t>ザイダン</t>
    </rPh>
    <rPh sb="4" eb="6">
      <t>ホウジン</t>
    </rPh>
    <rPh sb="9" eb="11">
      <t>ノウリン</t>
    </rPh>
    <rPh sb="11" eb="13">
      <t>ギョギョウ</t>
    </rPh>
    <rPh sb="13" eb="15">
      <t>シンコウ</t>
    </rPh>
    <rPh sb="15" eb="17">
      <t>キコウ</t>
    </rPh>
    <rPh sb="20" eb="22">
      <t>ノウギョウ</t>
    </rPh>
    <rPh sb="22" eb="25">
      <t>ダイガッコウ</t>
    </rPh>
    <rPh sb="25" eb="26">
      <t>ナド</t>
    </rPh>
    <rPh sb="26" eb="28">
      <t>シュウノウ</t>
    </rPh>
    <rPh sb="28" eb="30">
      <t>シエン</t>
    </rPh>
    <rPh sb="30" eb="32">
      <t>シキン</t>
    </rPh>
    <rPh sb="33" eb="34">
      <t>カ</t>
    </rPh>
    <rPh sb="35" eb="36">
      <t>ウ</t>
    </rPh>
    <rPh sb="38" eb="39">
      <t>モノ</t>
    </rPh>
    <rPh sb="40" eb="42">
      <t>マイトシ</t>
    </rPh>
    <rPh sb="43" eb="45">
      <t>ショウカン</t>
    </rPh>
    <rPh sb="46" eb="47">
      <t>ヨウ</t>
    </rPh>
    <rPh sb="49" eb="51">
      <t>ケイヒ</t>
    </rPh>
    <phoneticPr fontId="2"/>
  </si>
  <si>
    <t>対象経費の10分の10
（県費２分の１、市費２分の１）</t>
    <rPh sb="0" eb="2">
      <t>タイショウ</t>
    </rPh>
    <rPh sb="13" eb="14">
      <t>ケン</t>
    </rPh>
    <rPh sb="14" eb="15">
      <t>ヒ</t>
    </rPh>
    <rPh sb="16" eb="17">
      <t>ブン</t>
    </rPh>
    <rPh sb="20" eb="21">
      <t>シ</t>
    </rPh>
    <rPh sb="21" eb="22">
      <t>ヒ</t>
    </rPh>
    <rPh sb="23" eb="24">
      <t>ブン</t>
    </rPh>
    <phoneticPr fontId="2"/>
  </si>
  <si>
    <t>愛媛県次代を担う若い農林漁業就業促進事業費補助金交付要綱
伊予市次代担う若い農林漁業就業促進事業費補助金交付要綱</t>
    <rPh sb="0" eb="3">
      <t>エヒメケン</t>
    </rPh>
    <rPh sb="3" eb="5">
      <t>ジダイ</t>
    </rPh>
    <rPh sb="6" eb="7">
      <t>ニナ</t>
    </rPh>
    <rPh sb="8" eb="9">
      <t>ワカ</t>
    </rPh>
    <rPh sb="10" eb="12">
      <t>ノウリン</t>
    </rPh>
    <rPh sb="12" eb="14">
      <t>ギョギョウ</t>
    </rPh>
    <rPh sb="14" eb="16">
      <t>シュウギョウ</t>
    </rPh>
    <rPh sb="16" eb="18">
      <t>ソクシン</t>
    </rPh>
    <rPh sb="18" eb="20">
      <t>ジギョウ</t>
    </rPh>
    <rPh sb="20" eb="21">
      <t>ヒ</t>
    </rPh>
    <rPh sb="21" eb="24">
      <t>ホジョキン</t>
    </rPh>
    <rPh sb="24" eb="26">
      <t>コウフ</t>
    </rPh>
    <rPh sb="26" eb="28">
      <t>ヨウコウ</t>
    </rPh>
    <rPh sb="29" eb="32">
      <t>イヨシ</t>
    </rPh>
    <rPh sb="32" eb="34">
      <t>ジダイ</t>
    </rPh>
    <phoneticPr fontId="2"/>
  </si>
  <si>
    <t>４団体</t>
    <rPh sb="1" eb="3">
      <t>ダンタイ</t>
    </rPh>
    <phoneticPr fontId="2"/>
  </si>
  <si>
    <t>個人17人</t>
    <rPh sb="0" eb="2">
      <t>コジン</t>
    </rPh>
    <rPh sb="4" eb="5">
      <t>ニン</t>
    </rPh>
    <phoneticPr fontId="2"/>
  </si>
  <si>
    <t>中山町において、農業者協議会が円滑な活動を実施し会員の育成を図ることを目的とする。</t>
  </si>
  <si>
    <t>各事業に要する需用費、通信運搬費、視察研修費など</t>
  </si>
  <si>
    <t>伊予市中山町農業者協議会活動経費補助金補助金交付要綱</t>
  </si>
  <si>
    <t>伊予市認定農業者協議会補助金交付要綱</t>
  </si>
  <si>
    <t>伊予農業高等学校農業教育推進協議会補助金</t>
  </si>
  <si>
    <t>地域に関わりの深い、伊予市民から必要とされる学校づくりを進めていくための農業教育を振興することを目的とする。</t>
  </si>
  <si>
    <t>事業に要する経費の1/2以内又は、100万円以下のいずれか低い金額</t>
  </si>
  <si>
    <t>伊予農業高等学校農業教育推進協議会補助金交付要綱</t>
  </si>
  <si>
    <t>伊予市農業共済事業費補助金</t>
  </si>
  <si>
    <t>農業者の自然災害等による収入減の緩和により農業経営の安定を図る。</t>
  </si>
  <si>
    <t>愛媛県農業共済組合　組合長理事</t>
    <rPh sb="0" eb="3">
      <t>エヒメケン</t>
    </rPh>
    <rPh sb="3" eb="5">
      <t>ノウギョウ</t>
    </rPh>
    <rPh sb="5" eb="7">
      <t>キョウサイ</t>
    </rPh>
    <rPh sb="7" eb="9">
      <t>クミアイ</t>
    </rPh>
    <rPh sb="10" eb="13">
      <t>クミアイチョウ</t>
    </rPh>
    <rPh sb="13" eb="15">
      <t>リジ</t>
    </rPh>
    <phoneticPr fontId="2"/>
  </si>
  <si>
    <t>農作物共済、家畜共済事業等に要する経費</t>
  </si>
  <si>
    <t>各市町均等割、農業センサスに基づく農地面積割、農家数割により算定された金額</t>
  </si>
  <si>
    <t>伊予市農業共済事業補助金交付要綱</t>
  </si>
  <si>
    <t>伊予市農山漁村男女共同参画社会づくり推進協議会補助金</t>
  </si>
  <si>
    <t>すべての農山漁村女性が一体となり、社会のあらゆる分野へ男女が平等に共同して参画することができる男女共同参画社会を実現することを目的とする。</t>
  </si>
  <si>
    <t>伊予市農山漁村男女共同参画社会づくり推進協議会補助金交付要綱</t>
  </si>
  <si>
    <t>伊予市中山間地域等直接支払交付金</t>
    <phoneticPr fontId="10"/>
  </si>
  <si>
    <t>そばの生産振興により耕作放棄地解消を推進し、農業経営の安定向上を図る。</t>
    <rPh sb="3" eb="5">
      <t>セイサン</t>
    </rPh>
    <rPh sb="5" eb="7">
      <t>シンコウ</t>
    </rPh>
    <rPh sb="10" eb="12">
      <t>コウサク</t>
    </rPh>
    <rPh sb="12" eb="14">
      <t>ホウキ</t>
    </rPh>
    <rPh sb="14" eb="15">
      <t>チ</t>
    </rPh>
    <rPh sb="15" eb="17">
      <t>カイショウ</t>
    </rPh>
    <rPh sb="18" eb="20">
      <t>スイシン</t>
    </rPh>
    <rPh sb="22" eb="24">
      <t>ノウギョウ</t>
    </rPh>
    <rPh sb="24" eb="26">
      <t>ケイエイ</t>
    </rPh>
    <rPh sb="27" eb="29">
      <t>アンテイ</t>
    </rPh>
    <rPh sb="29" eb="31">
      <t>コウジョウ</t>
    </rPh>
    <rPh sb="32" eb="33">
      <t>ハカ</t>
    </rPh>
    <phoneticPr fontId="2"/>
  </si>
  <si>
    <t>伊予市中山そば生産組合　代表</t>
    <rPh sb="0" eb="3">
      <t>イヨシ</t>
    </rPh>
    <rPh sb="3" eb="5">
      <t>ナカヤマ</t>
    </rPh>
    <rPh sb="7" eb="9">
      <t>セイサン</t>
    </rPh>
    <rPh sb="9" eb="11">
      <t>クミアイ</t>
    </rPh>
    <rPh sb="12" eb="14">
      <t>ダイヒョウ</t>
    </rPh>
    <phoneticPr fontId="2"/>
  </si>
  <si>
    <t>そばの生産活動事業に要する経費（そばの刈取及び収穫に要する経費、乾燥に要する経費、異物除去に要する経費）</t>
    <rPh sb="3" eb="5">
      <t>セイサン</t>
    </rPh>
    <rPh sb="5" eb="7">
      <t>カツドウ</t>
    </rPh>
    <rPh sb="7" eb="9">
      <t>ジギョウ</t>
    </rPh>
    <rPh sb="10" eb="11">
      <t>ヨウ</t>
    </rPh>
    <rPh sb="13" eb="15">
      <t>ケイヒ</t>
    </rPh>
    <rPh sb="19" eb="21">
      <t>カリトリ</t>
    </rPh>
    <rPh sb="21" eb="22">
      <t>オヨ</t>
    </rPh>
    <rPh sb="23" eb="25">
      <t>シュウカク</t>
    </rPh>
    <rPh sb="26" eb="27">
      <t>ヨウ</t>
    </rPh>
    <rPh sb="29" eb="31">
      <t>ケイヒ</t>
    </rPh>
    <rPh sb="32" eb="34">
      <t>カンソウ</t>
    </rPh>
    <rPh sb="35" eb="36">
      <t>ヨウ</t>
    </rPh>
    <rPh sb="38" eb="40">
      <t>ケイヒ</t>
    </rPh>
    <rPh sb="41" eb="43">
      <t>イブツ</t>
    </rPh>
    <rPh sb="43" eb="45">
      <t>ジョキョ</t>
    </rPh>
    <rPh sb="46" eb="47">
      <t>ヨウ</t>
    </rPh>
    <rPh sb="49" eb="51">
      <t>ケイヒ</t>
    </rPh>
    <phoneticPr fontId="2"/>
  </si>
  <si>
    <t>補助対象経費の積算とし、予算の範囲内</t>
    <rPh sb="0" eb="2">
      <t>ホジョ</t>
    </rPh>
    <rPh sb="2" eb="4">
      <t>タイショウ</t>
    </rPh>
    <rPh sb="4" eb="6">
      <t>ケイヒ</t>
    </rPh>
    <rPh sb="7" eb="9">
      <t>セキサン</t>
    </rPh>
    <rPh sb="12" eb="14">
      <t>ヨサン</t>
    </rPh>
    <rPh sb="15" eb="18">
      <t>ハンイナイ</t>
    </rPh>
    <phoneticPr fontId="2"/>
  </si>
  <si>
    <t>伊予市中山そば生産組合活動事業費補助金交付要綱</t>
    <rPh sb="0" eb="3">
      <t>イヨシ</t>
    </rPh>
    <rPh sb="3" eb="5">
      <t>ナカヤマ</t>
    </rPh>
    <rPh sb="7" eb="9">
      <t>セイサン</t>
    </rPh>
    <rPh sb="9" eb="11">
      <t>クミアイ</t>
    </rPh>
    <rPh sb="11" eb="13">
      <t>カツドウ</t>
    </rPh>
    <rPh sb="13" eb="16">
      <t>ジギョウヒ</t>
    </rPh>
    <rPh sb="16" eb="19">
      <t>ホジョキン</t>
    </rPh>
    <rPh sb="19" eb="21">
      <t>コウフ</t>
    </rPh>
    <rPh sb="21" eb="23">
      <t>ヨウコウ</t>
    </rPh>
    <phoneticPr fontId="2"/>
  </si>
  <si>
    <t>伊予市土地改良事業原材料費等補助金</t>
    <phoneticPr fontId="2"/>
  </si>
  <si>
    <t>①農道舗装事業
②かんがい用排水事業
③農道新設改良事業</t>
    <rPh sb="0" eb="2">
      <t>ノウドウ</t>
    </rPh>
    <rPh sb="2" eb="4">
      <t>ホソウ</t>
    </rPh>
    <rPh sb="4" eb="6">
      <t>ジギョウ</t>
    </rPh>
    <rPh sb="12" eb="13">
      <t>ヨウ</t>
    </rPh>
    <rPh sb="13" eb="15">
      <t>ハイスイ</t>
    </rPh>
    <rPh sb="15" eb="17">
      <t>ジギョウ</t>
    </rPh>
    <rPh sb="20" eb="22">
      <t>ノウドウ</t>
    </rPh>
    <rPh sb="21" eb="23">
      <t>シンセツ</t>
    </rPh>
    <rPh sb="23" eb="25">
      <t>カイリョウ</t>
    </rPh>
    <rPh sb="25" eb="27">
      <t>ジギョウ</t>
    </rPh>
    <phoneticPr fontId="2"/>
  </si>
  <si>
    <t>農林水産課</t>
  </si>
  <si>
    <t>国営造成施設管理体制整備促進事業補助金</t>
    <phoneticPr fontId="2"/>
  </si>
  <si>
    <t>道後平野土地改良区理事長</t>
    <phoneticPr fontId="2"/>
  </si>
  <si>
    <t>国営造成施設管理体制整備促進事業の内、管理体制整備強化支援費に要する経費</t>
    <phoneticPr fontId="2"/>
  </si>
  <si>
    <t>農地維持支払交付金・資源向上（共同）支払交付金</t>
    <rPh sb="4" eb="6">
      <t>シハライ</t>
    </rPh>
    <rPh sb="15" eb="17">
      <t>キョウドウ</t>
    </rPh>
    <rPh sb="18" eb="20">
      <t>シハライ</t>
    </rPh>
    <phoneticPr fontId="2"/>
  </si>
  <si>
    <t>伊予市緑の少年隊活動事業費補助金</t>
    <phoneticPr fontId="2"/>
  </si>
  <si>
    <t>8団体</t>
    <rPh sb="1" eb="3">
      <t>ダンタイ</t>
    </rPh>
    <phoneticPr fontId="2"/>
  </si>
  <si>
    <t>伊予市緑の少年隊活動事業費補助金交付要綱</t>
  </si>
  <si>
    <t>「総合的なＴＰＰ等関連政策大綱」（令和元年１２月５日ＴＰＰ等総合対策本部決定）に即し、合板・製材・集成材等の競争力を高めるため、加工施設の効率化・競争力のある製品への転換、原木供給の低コスト化等を通じた体質強化及び輸出促進を図るため。</t>
    <phoneticPr fontId="2"/>
  </si>
  <si>
    <t>伊予市有害鳥獣駆除事業費補助金</t>
    <phoneticPr fontId="2"/>
  </si>
  <si>
    <t>森林所有者等による計画的かつ一体的な森林施業の実施に不可欠な地域活動を通じて森林の有する多面的機能を発揮させるため。</t>
    <phoneticPr fontId="2"/>
  </si>
  <si>
    <t>①産業の振興に寄与する事業
②公共に寄与する事業</t>
    <phoneticPr fontId="2"/>
  </si>
  <si>
    <t>予算の範囲内において定額</t>
  </si>
  <si>
    <t>伊予市において水産物の食生活における重要性を見直し、地域における魚の消費拡大を図るため、魚食普及活動を行う経費に対して補助することを目的とする。</t>
  </si>
  <si>
    <t>①魚食普及活動
②水産イベント等</t>
    <phoneticPr fontId="2"/>
  </si>
  <si>
    <t>予算の範囲内の補助限度額以内による定額</t>
  </si>
  <si>
    <t>伊予市魚食普及活動費補助金交付要綱</t>
  </si>
  <si>
    <t>伊予市双海町若い漁業者自主研修活動事業費補助金交付要綱</t>
  </si>
  <si>
    <t>新規漁業就業者の定着促進を図るため。</t>
  </si>
  <si>
    <t>①初期費用支援
②漁業活動支援</t>
    <rPh sb="1" eb="3">
      <t>ショキ</t>
    </rPh>
    <rPh sb="3" eb="5">
      <t>ヒヨウ</t>
    </rPh>
    <rPh sb="5" eb="7">
      <t>シエン</t>
    </rPh>
    <rPh sb="9" eb="11">
      <t>ギョギョウ</t>
    </rPh>
    <rPh sb="11" eb="13">
      <t>カツドウ</t>
    </rPh>
    <rPh sb="13" eb="15">
      <t>シエン</t>
    </rPh>
    <phoneticPr fontId="2"/>
  </si>
  <si>
    <t>漁協が要領に基づいて新規漁業就業者に対し、漁業に必要な消耗品購入費を支援するのに必要な経費。ただし、新規漁業就業者が要した経費の3分の2以内。</t>
  </si>
  <si>
    <t>愛媛県新規漁業就業者定着促進事業費補助金交付要綱
伊予市新規漁業就業者定着促進事業費補助金交付要綱</t>
  </si>
  <si>
    <t>①漁村開発奨励事業
②漁業技術導入事業
③漁場整備事業
④漁祭魚食普及事業
⑤海岸灯維持管理事業
⑥栽培漁業推進事業</t>
    <phoneticPr fontId="2"/>
  </si>
  <si>
    <t>予算の範囲内において、補助対象経費の2分の1以内</t>
    <phoneticPr fontId="2"/>
  </si>
  <si>
    <t>伊予市農業及び漁業廃棄物処理事業費補助金</t>
    <phoneticPr fontId="2"/>
  </si>
  <si>
    <t>上灘漁業協同組合
下灘漁業協同組合</t>
    <phoneticPr fontId="2"/>
  </si>
  <si>
    <t>経済雇用戦略課</t>
  </si>
  <si>
    <t>伊予市花まつり事業費補助金</t>
  </si>
  <si>
    <t>市内農林水産団体、商工団体及び婦人団体が協力して花と緑を介した楽しいふれあいの場で地域特産物の紹介と、即売等を通じて消費者との連帯を深めながら、心豊かなコミュニティーづくりを行うため</t>
  </si>
  <si>
    <t>伊予市花まつり推進委員会</t>
    <rPh sb="0" eb="3">
      <t>イヨシ</t>
    </rPh>
    <rPh sb="3" eb="4">
      <t>ハナ</t>
    </rPh>
    <rPh sb="7" eb="9">
      <t>スイシン</t>
    </rPh>
    <rPh sb="9" eb="12">
      <t>イインカイ</t>
    </rPh>
    <phoneticPr fontId="2"/>
  </si>
  <si>
    <t>事務費、報酬費、需用費、食糧費、印刷製本費、手数料、原材料費、使用料、委託料、その他市長が適当と認める経費</t>
  </si>
  <si>
    <t>毎年度予算で定める額の範囲内において、市長の定める額</t>
  </si>
  <si>
    <t>伊予市花まつり事業費補助金交付要綱</t>
  </si>
  <si>
    <t>80,000
80,000</t>
    <phoneticPr fontId="2"/>
  </si>
  <si>
    <t>個人10人</t>
    <rPh sb="0" eb="2">
      <t>コジン</t>
    </rPh>
    <rPh sb="4" eb="5">
      <t>ニン</t>
    </rPh>
    <phoneticPr fontId="2"/>
  </si>
  <si>
    <t>団本部１件
各分団１０件</t>
    <rPh sb="0" eb="1">
      <t>ダン</t>
    </rPh>
    <rPh sb="1" eb="3">
      <t>ホンブ</t>
    </rPh>
    <rPh sb="4" eb="5">
      <t>ケン</t>
    </rPh>
    <rPh sb="6" eb="9">
      <t>カクブンダン</t>
    </rPh>
    <rPh sb="11" eb="12">
      <t>ケン</t>
    </rPh>
    <phoneticPr fontId="2"/>
  </si>
  <si>
    <t>１団体</t>
    <rPh sb="1" eb="3">
      <t>ダンタイ</t>
    </rPh>
    <phoneticPr fontId="2"/>
  </si>
  <si>
    <t>火災予防知識、初期消火や通報・避難などの技能の習得や地域の連携意識の高揚に関する事業経費</t>
  </si>
  <si>
    <t>対象事業の必要経費について予算の範囲内で決定</t>
  </si>
  <si>
    <t>伊予市幼年消防クラブ、伊予市少年消防クラブ及び伊予市婦人防火クラブの活動補助金交付要綱</t>
  </si>
  <si>
    <t>学校教育課</t>
  </si>
  <si>
    <t>遠距離通学費補助金</t>
    <phoneticPr fontId="2"/>
  </si>
  <si>
    <t>公共交通機関を利用する児童の保護者に対し、通学費の軽減と均衡を図るとともに公共交通機関の利用促進に資することを目的とする。</t>
    <phoneticPr fontId="2"/>
  </si>
  <si>
    <t>３校</t>
    <rPh sb="1" eb="2">
      <t>コウ</t>
    </rPh>
    <phoneticPr fontId="2"/>
  </si>
  <si>
    <t>ＪＲ定期代の全額又は半額を学校長を経由して保護者に交付する（下灘小・由並小は全額、翠小は半額）。</t>
    <rPh sb="2" eb="4">
      <t>テイキ</t>
    </rPh>
    <rPh sb="4" eb="5">
      <t>ダイ</t>
    </rPh>
    <rPh sb="6" eb="8">
      <t>ゼンガク</t>
    </rPh>
    <rPh sb="8" eb="9">
      <t>マタ</t>
    </rPh>
    <rPh sb="10" eb="12">
      <t>ハンガク</t>
    </rPh>
    <rPh sb="13" eb="16">
      <t>ガッコウチョウ</t>
    </rPh>
    <rPh sb="17" eb="19">
      <t>ケイユ</t>
    </rPh>
    <rPh sb="21" eb="24">
      <t>ホゴシャ</t>
    </rPh>
    <rPh sb="25" eb="27">
      <t>コウフ</t>
    </rPh>
    <phoneticPr fontId="2"/>
  </si>
  <si>
    <t>予算の範囲内で、定期代の全額又は半額を交付する。</t>
    <rPh sb="0" eb="2">
      <t>ヨサン</t>
    </rPh>
    <rPh sb="3" eb="6">
      <t>ハンイナイ</t>
    </rPh>
    <rPh sb="8" eb="10">
      <t>テイキ</t>
    </rPh>
    <rPh sb="10" eb="11">
      <t>ダイ</t>
    </rPh>
    <rPh sb="12" eb="14">
      <t>ゼンガク</t>
    </rPh>
    <phoneticPr fontId="2"/>
  </si>
  <si>
    <t>伊予市遠距離通学費補助金交付要綱</t>
    <phoneticPr fontId="2"/>
  </si>
  <si>
    <t>生徒の通学に学校長が自転車通学が必要であると認めた生徒の保護者が対象。</t>
    <rPh sb="0" eb="2">
      <t>セイト</t>
    </rPh>
    <rPh sb="3" eb="5">
      <t>ツウガク</t>
    </rPh>
    <rPh sb="6" eb="9">
      <t>ガッコウチョウ</t>
    </rPh>
    <rPh sb="10" eb="13">
      <t>ジテンシャ</t>
    </rPh>
    <rPh sb="13" eb="15">
      <t>ツウガク</t>
    </rPh>
    <rPh sb="16" eb="18">
      <t>ヒツヨウ</t>
    </rPh>
    <rPh sb="22" eb="23">
      <t>ミト</t>
    </rPh>
    <rPh sb="25" eb="27">
      <t>セイト</t>
    </rPh>
    <rPh sb="28" eb="31">
      <t>ホゴシャ</t>
    </rPh>
    <rPh sb="32" eb="34">
      <t>タイショウ</t>
    </rPh>
    <phoneticPr fontId="2"/>
  </si>
  <si>
    <t>ヘルメット購入額の半額（100円未満の端数がある場合は、その端数を切り捨てた額）とし、1,500円を限度とする。</t>
    <rPh sb="15" eb="16">
      <t>エン</t>
    </rPh>
    <rPh sb="16" eb="18">
      <t>ミマン</t>
    </rPh>
    <rPh sb="19" eb="21">
      <t>ハスウ</t>
    </rPh>
    <rPh sb="24" eb="26">
      <t>バアイ</t>
    </rPh>
    <rPh sb="30" eb="32">
      <t>ハスウ</t>
    </rPh>
    <rPh sb="33" eb="34">
      <t>キ</t>
    </rPh>
    <rPh sb="35" eb="36">
      <t>ス</t>
    </rPh>
    <rPh sb="38" eb="39">
      <t>ガク</t>
    </rPh>
    <phoneticPr fontId="2"/>
  </si>
  <si>
    <t>伊予市自転車通学用ヘルメット購入費補助金交付要綱</t>
    <rPh sb="0" eb="3">
      <t>イヨシ</t>
    </rPh>
    <rPh sb="3" eb="6">
      <t>ジテンシャ</t>
    </rPh>
    <rPh sb="6" eb="8">
      <t>ツウガク</t>
    </rPh>
    <rPh sb="8" eb="9">
      <t>ヨウ</t>
    </rPh>
    <rPh sb="14" eb="16">
      <t>コウニュウ</t>
    </rPh>
    <rPh sb="16" eb="17">
      <t>ヒ</t>
    </rPh>
    <rPh sb="17" eb="20">
      <t>ホジョキン</t>
    </rPh>
    <rPh sb="20" eb="22">
      <t>コウフ</t>
    </rPh>
    <rPh sb="22" eb="24">
      <t>ヨウコウ</t>
    </rPh>
    <phoneticPr fontId="2"/>
  </si>
  <si>
    <t>社会教育課</t>
  </si>
  <si>
    <t>補助対象経費の積み上げ（予算の範囲内で）</t>
  </si>
  <si>
    <t>文化の振興と人間性豊かな青少年の育成のため</t>
  </si>
  <si>
    <t>伊豫之二名島扶桑太鼓保存会</t>
    <rPh sb="0" eb="2">
      <t>イヨ</t>
    </rPh>
    <rPh sb="2" eb="3">
      <t>ノ</t>
    </rPh>
    <rPh sb="3" eb="5">
      <t>ニメイ</t>
    </rPh>
    <rPh sb="5" eb="6">
      <t>シマ</t>
    </rPh>
    <rPh sb="6" eb="8">
      <t>フソウ</t>
    </rPh>
    <rPh sb="8" eb="10">
      <t>タイコ</t>
    </rPh>
    <rPh sb="10" eb="12">
      <t>ホゾン</t>
    </rPh>
    <rPh sb="12" eb="13">
      <t>カイ</t>
    </rPh>
    <phoneticPr fontId="2"/>
  </si>
  <si>
    <t>運搬用トラック検査・修繕費、練習会場使用料、消耗品費など</t>
  </si>
  <si>
    <t>補助対象経費の積算</t>
    <rPh sb="0" eb="2">
      <t>ホジョ</t>
    </rPh>
    <rPh sb="2" eb="4">
      <t>タイショウ</t>
    </rPh>
    <rPh sb="4" eb="6">
      <t>ケイヒ</t>
    </rPh>
    <rPh sb="7" eb="9">
      <t>セキサン</t>
    </rPh>
    <phoneticPr fontId="2"/>
  </si>
  <si>
    <t>伊豫之二名島扶桑太鼓保存会活動補助金交付要綱</t>
  </si>
  <si>
    <t>伝統芸能保存団体活動補助金</t>
    <phoneticPr fontId="2"/>
  </si>
  <si>
    <t>伝統芸能の保存・伝承</t>
  </si>
  <si>
    <t>伊予市伝統芸能保存団体</t>
    <rPh sb="0" eb="3">
      <t>イヨシ</t>
    </rPh>
    <rPh sb="3" eb="5">
      <t>デントウ</t>
    </rPh>
    <rPh sb="5" eb="7">
      <t>ゲイノウ</t>
    </rPh>
    <rPh sb="7" eb="9">
      <t>ホゾン</t>
    </rPh>
    <rPh sb="9" eb="11">
      <t>ダンタイ</t>
    </rPh>
    <phoneticPr fontId="2"/>
  </si>
  <si>
    <t>演者謝礼、運搬用車両借用謝礼、芸能用具（お面、衣装）代、修理引当金など</t>
  </si>
  <si>
    <t>伊予市伝統芸能保存団体活動補助金交付要綱</t>
  </si>
  <si>
    <t>伊予市ＰＴＡ連絡協議会活動補助金</t>
  </si>
  <si>
    <t>市内小中学校のＰＴＡの連絡提携を図り、児童・生徒の健全な育成を図る</t>
  </si>
  <si>
    <t>旅費、消耗品費、活動費、会議費、研修費、借上料、通信費、予備費</t>
  </si>
  <si>
    <t>伊予市ＰＴＡ連絡協議会活動補助金交付要綱</t>
  </si>
  <si>
    <t>伊予市愛護班連合会活動補助金</t>
  </si>
  <si>
    <t>市内各校区の愛護班の連絡提携を図り、子どもたちの健全育成を図る</t>
  </si>
  <si>
    <t>報償費、消耗品費、食糧費、借上料、保険料、負担金、通信費、予備費</t>
  </si>
  <si>
    <t>伊予市愛護班連合会活動補助金交付要綱</t>
  </si>
  <si>
    <t>女性団体の連絡提携を図り、男女が社会を構成する対等なパートナーとして、社会のあらゆる分野に参画できるまちづくりを促進するため</t>
  </si>
  <si>
    <t>会議費、研修費、講演会費、消耗品費（花苗等）、通信運搬費、各団体活動費</t>
  </si>
  <si>
    <t>毎年度予算の範囲内で協議会が実施する事業内容及び事業効果を勘案して算定した額</t>
  </si>
  <si>
    <t>伊予市女性団体活動補助金交付要綱</t>
  </si>
  <si>
    <t>各地区公民館運営委員会活動補助金</t>
    <rPh sb="0" eb="3">
      <t>カクチク</t>
    </rPh>
    <rPh sb="3" eb="6">
      <t>コウミンカン</t>
    </rPh>
    <rPh sb="6" eb="8">
      <t>ウンエイ</t>
    </rPh>
    <rPh sb="8" eb="11">
      <t>イインカイ</t>
    </rPh>
    <rPh sb="11" eb="13">
      <t>カツドウ</t>
    </rPh>
    <rPh sb="13" eb="16">
      <t>ホジョキン</t>
    </rPh>
    <phoneticPr fontId="2"/>
  </si>
  <si>
    <t>伊予市学校給食センター運営委員会</t>
    <rPh sb="0" eb="3">
      <t>イヨシ</t>
    </rPh>
    <rPh sb="3" eb="5">
      <t>ガッコウ</t>
    </rPh>
    <rPh sb="5" eb="7">
      <t>キュウショク</t>
    </rPh>
    <rPh sb="11" eb="13">
      <t>ウンエイ</t>
    </rPh>
    <rPh sb="13" eb="16">
      <t>イインカイ</t>
    </rPh>
    <phoneticPr fontId="2"/>
  </si>
  <si>
    <t>R2決算額
（単位：円）</t>
    <rPh sb="2" eb="4">
      <t>ケッサン</t>
    </rPh>
    <rPh sb="4" eb="5">
      <t>ガク</t>
    </rPh>
    <rPh sb="7" eb="9">
      <t>タンイ</t>
    </rPh>
    <rPh sb="10" eb="11">
      <t>エン</t>
    </rPh>
    <phoneticPr fontId="2"/>
  </si>
  <si>
    <t>自主防災組織が実施する組織活性化のための活動を支援する</t>
    <rPh sb="23" eb="25">
      <t>シエン</t>
    </rPh>
    <phoneticPr fontId="1"/>
  </si>
  <si>
    <t>各自主防災会長</t>
    <rPh sb="0" eb="1">
      <t>カク</t>
    </rPh>
    <rPh sb="1" eb="3">
      <t>ジシュ</t>
    </rPh>
    <rPh sb="3" eb="5">
      <t>ボウサイ</t>
    </rPh>
    <rPh sb="5" eb="6">
      <t>カイ</t>
    </rPh>
    <rPh sb="6" eb="7">
      <t>チョウ</t>
    </rPh>
    <phoneticPr fontId="1"/>
  </si>
  <si>
    <t>地区防災計画の作成に関する事業、地域の防災訓練の実施に関する事業、地域の防災対策に関するワークショップに関する事業</t>
  </si>
  <si>
    <t>１７０，０００円を上限とする</t>
  </si>
  <si>
    <t>伊予市手をつなぐ育成会</t>
    <rPh sb="0" eb="3">
      <t>イヨシ</t>
    </rPh>
    <rPh sb="3" eb="4">
      <t>テ</t>
    </rPh>
    <rPh sb="8" eb="11">
      <t>イクセイカイ</t>
    </rPh>
    <phoneticPr fontId="1"/>
  </si>
  <si>
    <t>伊予市手をつなぐ育成会活動費補助金交付要綱</t>
    <phoneticPr fontId="2"/>
  </si>
  <si>
    <t>就農支援資金借受者１名</t>
    <rPh sb="0" eb="2">
      <t>シュウノウ</t>
    </rPh>
    <rPh sb="2" eb="4">
      <t>シエン</t>
    </rPh>
    <rPh sb="4" eb="6">
      <t>シキン</t>
    </rPh>
    <rPh sb="6" eb="8">
      <t>カリウケ</t>
    </rPh>
    <rPh sb="8" eb="9">
      <t>シャ</t>
    </rPh>
    <rPh sb="10" eb="11">
      <t>メイ</t>
    </rPh>
    <phoneticPr fontId="2"/>
  </si>
  <si>
    <t>伊予市中山町農業者協議会補助金</t>
  </si>
  <si>
    <t>伊予市中山町農業者協議会　会長</t>
    <rPh sb="0" eb="3">
      <t>イヨシ</t>
    </rPh>
    <rPh sb="3" eb="5">
      <t>ナカヤマ</t>
    </rPh>
    <rPh sb="5" eb="6">
      <t>チョウ</t>
    </rPh>
    <rPh sb="6" eb="9">
      <t>ノウギョウシャ</t>
    </rPh>
    <rPh sb="9" eb="12">
      <t>キョウギカイ</t>
    </rPh>
    <rPh sb="13" eb="15">
      <t>カイチョウ</t>
    </rPh>
    <phoneticPr fontId="1"/>
  </si>
  <si>
    <t>伊予市認定農業者協議会補助金</t>
  </si>
  <si>
    <t>伊予市認定農業者協議会会長</t>
    <rPh sb="0" eb="3">
      <t>イヨシ</t>
    </rPh>
    <rPh sb="3" eb="5">
      <t>ニンテイ</t>
    </rPh>
    <rPh sb="5" eb="8">
      <t>ノウギョウシャ</t>
    </rPh>
    <rPh sb="8" eb="11">
      <t>キョウギカイ</t>
    </rPh>
    <rPh sb="11" eb="13">
      <t>カイチョウ</t>
    </rPh>
    <phoneticPr fontId="1"/>
  </si>
  <si>
    <t>伊予農業高等学校農業教育振興協議会長</t>
    <rPh sb="0" eb="2">
      <t>イヨ</t>
    </rPh>
    <rPh sb="2" eb="4">
      <t>ノウギョウ</t>
    </rPh>
    <rPh sb="4" eb="6">
      <t>コウトウ</t>
    </rPh>
    <rPh sb="6" eb="8">
      <t>ガッコウ</t>
    </rPh>
    <rPh sb="8" eb="10">
      <t>ノウギョウ</t>
    </rPh>
    <rPh sb="10" eb="12">
      <t>キョウイク</t>
    </rPh>
    <rPh sb="12" eb="14">
      <t>シンコウ</t>
    </rPh>
    <rPh sb="14" eb="17">
      <t>キョウギカイ</t>
    </rPh>
    <rPh sb="17" eb="18">
      <t>チョウ</t>
    </rPh>
    <phoneticPr fontId="1"/>
  </si>
  <si>
    <t>伊予市農山漁村男女共同参画社会づくり推進協議会　会長</t>
    <rPh sb="24" eb="26">
      <t>カイチョウ</t>
    </rPh>
    <phoneticPr fontId="1"/>
  </si>
  <si>
    <t>伊予市経営体育成支援事業費補助金</t>
    <rPh sb="0" eb="3">
      <t>イヨシ</t>
    </rPh>
    <rPh sb="3" eb="6">
      <t>ケイエイタイ</t>
    </rPh>
    <rPh sb="6" eb="8">
      <t>イクセイ</t>
    </rPh>
    <rPh sb="8" eb="10">
      <t>シエン</t>
    </rPh>
    <rPh sb="10" eb="13">
      <t>ジギョウヒ</t>
    </rPh>
    <rPh sb="13" eb="16">
      <t>ホジョキン</t>
    </rPh>
    <phoneticPr fontId="2"/>
  </si>
  <si>
    <t>伊予市緑の少年隊活動事業費補助金</t>
  </si>
  <si>
    <t>小学校緑の少年隊
中学校緑の少年隊</t>
    <rPh sb="0" eb="3">
      <t>ショウガッコウ</t>
    </rPh>
    <rPh sb="3" eb="4">
      <t>ミドリ</t>
    </rPh>
    <rPh sb="5" eb="8">
      <t>ショウネンタイ</t>
    </rPh>
    <rPh sb="9" eb="12">
      <t>チュウガッコウ</t>
    </rPh>
    <rPh sb="12" eb="13">
      <t>ミドリ</t>
    </rPh>
    <rPh sb="14" eb="17">
      <t>ショウネンタイ</t>
    </rPh>
    <phoneticPr fontId="1"/>
  </si>
  <si>
    <t>①結成装備整備事業
②結成団体活動事業
③団体活動事業</t>
    <rPh sb="1" eb="3">
      <t>ケッセイ</t>
    </rPh>
    <rPh sb="3" eb="5">
      <t>ソウビ</t>
    </rPh>
    <rPh sb="5" eb="7">
      <t>セイビ</t>
    </rPh>
    <rPh sb="7" eb="9">
      <t>ジギョウ</t>
    </rPh>
    <rPh sb="11" eb="13">
      <t>ケッセイ</t>
    </rPh>
    <rPh sb="13" eb="15">
      <t>ダンタイ</t>
    </rPh>
    <rPh sb="15" eb="17">
      <t>カツドウ</t>
    </rPh>
    <rPh sb="17" eb="19">
      <t>ジギョウ</t>
    </rPh>
    <rPh sb="21" eb="23">
      <t>ダンタイ</t>
    </rPh>
    <rPh sb="23" eb="25">
      <t>カツドウ</t>
    </rPh>
    <rPh sb="25" eb="27">
      <t>ジギョウ</t>
    </rPh>
    <phoneticPr fontId="1"/>
  </si>
  <si>
    <t>①結成装備整備事業：補助率10/10　上限額120,000円
②結成団体活動事業：補助率10/10　上限額80,000円
③団体活動事業：補助率1/2　上限額40,000円</t>
    <rPh sb="10" eb="13">
      <t>ホジョリツ</t>
    </rPh>
    <rPh sb="41" eb="44">
      <t>ホジョリツ</t>
    </rPh>
    <phoneticPr fontId="1"/>
  </si>
  <si>
    <t>伊予市魚食普及活動費補助金</t>
  </si>
  <si>
    <t>伊予市双海町若い漁業者自主研修活動事業費補助金</t>
  </si>
  <si>
    <t>伊予市双海地域の次世代を担う若い漁業者で構成する組織が、同域内において水産物の安定供給を図るため当該漁業者が実施する養殖方法、生産方法、出荷方法の研修に資することを目的とする。</t>
    <rPh sb="28" eb="29">
      <t>ドウ</t>
    </rPh>
    <phoneticPr fontId="1"/>
  </si>
  <si>
    <t>下灘漁業青年協議会</t>
  </si>
  <si>
    <t>伊予市新規漁業就業者定着促進事業費補助金</t>
  </si>
  <si>
    <t>伊予市特殊詐欺対策電話機等購入費補助金</t>
    <rPh sb="0" eb="3">
      <t>イヨシ</t>
    </rPh>
    <rPh sb="3" eb="5">
      <t>トクシュ</t>
    </rPh>
    <rPh sb="5" eb="7">
      <t>サギ</t>
    </rPh>
    <rPh sb="7" eb="9">
      <t>タイサク</t>
    </rPh>
    <rPh sb="9" eb="11">
      <t>デンワ</t>
    </rPh>
    <rPh sb="11" eb="12">
      <t>キ</t>
    </rPh>
    <rPh sb="12" eb="13">
      <t>トウ</t>
    </rPh>
    <rPh sb="13" eb="16">
      <t>コウニュウヒ</t>
    </rPh>
    <rPh sb="16" eb="19">
      <t>ホジョキン</t>
    </rPh>
    <phoneticPr fontId="2"/>
  </si>
  <si>
    <t>中学校に遠距離自転車通学する生徒の保護者に対し、ヘルメット購入に係る経費を補助する。</t>
    <rPh sb="0" eb="3">
      <t>チュウガッコウ</t>
    </rPh>
    <rPh sb="4" eb="7">
      <t>エンキョリ</t>
    </rPh>
    <rPh sb="7" eb="10">
      <t>ジテンシャ</t>
    </rPh>
    <rPh sb="10" eb="12">
      <t>ツウガク</t>
    </rPh>
    <rPh sb="14" eb="16">
      <t>セイト</t>
    </rPh>
    <rPh sb="17" eb="20">
      <t>ホゴシャ</t>
    </rPh>
    <rPh sb="21" eb="22">
      <t>タイ</t>
    </rPh>
    <rPh sb="29" eb="31">
      <t>コウニュウ</t>
    </rPh>
    <rPh sb="32" eb="33">
      <t>カカ</t>
    </rPh>
    <rPh sb="34" eb="36">
      <t>ケイヒ</t>
    </rPh>
    <rPh sb="37" eb="39">
      <t>ホジョ</t>
    </rPh>
    <phoneticPr fontId="1"/>
  </si>
  <si>
    <t>各中学校申請者</t>
    <rPh sb="0" eb="1">
      <t>カク</t>
    </rPh>
    <rPh sb="1" eb="4">
      <t>チュウガッコウ</t>
    </rPh>
    <rPh sb="4" eb="7">
      <t>シンセイシャ</t>
    </rPh>
    <phoneticPr fontId="1"/>
  </si>
  <si>
    <t>伊予市PTA連絡協議会</t>
    <rPh sb="0" eb="3">
      <t>イヨシ</t>
    </rPh>
    <rPh sb="6" eb="8">
      <t>レンラク</t>
    </rPh>
    <rPh sb="8" eb="11">
      <t>キョウギカイ</t>
    </rPh>
    <phoneticPr fontId="1"/>
  </si>
  <si>
    <t>伊予市愛護班連合会</t>
    <rPh sb="0" eb="3">
      <t>イヨシ</t>
    </rPh>
    <rPh sb="3" eb="4">
      <t>アイ</t>
    </rPh>
    <rPh sb="4" eb="5">
      <t>ゴ</t>
    </rPh>
    <rPh sb="5" eb="6">
      <t>ハン</t>
    </rPh>
    <rPh sb="6" eb="9">
      <t>レンゴウカイ</t>
    </rPh>
    <phoneticPr fontId="1"/>
  </si>
  <si>
    <t>伊予市中山町女性団体連絡協議会活動補助金</t>
    <rPh sb="0" eb="2">
      <t>イヨ</t>
    </rPh>
    <rPh sb="3" eb="5">
      <t>ナカヤマ</t>
    </rPh>
    <rPh sb="5" eb="6">
      <t>チョウ</t>
    </rPh>
    <rPh sb="10" eb="12">
      <t>レンラク</t>
    </rPh>
    <rPh sb="12" eb="15">
      <t>キョウギカイ</t>
    </rPh>
    <phoneticPr fontId="1"/>
  </si>
  <si>
    <t>伊予市中山町女性団体連絡協議会</t>
    <rPh sb="0" eb="3">
      <t>イヨシ</t>
    </rPh>
    <rPh sb="3" eb="5">
      <t>ナカヤマ</t>
    </rPh>
    <rPh sb="5" eb="6">
      <t>チョウ</t>
    </rPh>
    <rPh sb="6" eb="8">
      <t>ジョセイ</t>
    </rPh>
    <rPh sb="8" eb="10">
      <t>ダンタイ</t>
    </rPh>
    <rPh sb="10" eb="12">
      <t>レンラク</t>
    </rPh>
    <rPh sb="12" eb="15">
      <t>キョウギカイ</t>
    </rPh>
    <phoneticPr fontId="1"/>
  </si>
  <si>
    <t>子育て支援学校給食費補助金</t>
    <rPh sb="0" eb="2">
      <t>コソダ</t>
    </rPh>
    <rPh sb="3" eb="5">
      <t>シエン</t>
    </rPh>
    <rPh sb="5" eb="7">
      <t>ガッコウ</t>
    </rPh>
    <rPh sb="7" eb="9">
      <t>キュウショク</t>
    </rPh>
    <rPh sb="9" eb="10">
      <t>ヒ</t>
    </rPh>
    <rPh sb="10" eb="13">
      <t>ホジョキン</t>
    </rPh>
    <phoneticPr fontId="2"/>
  </si>
  <si>
    <t>給食食材納入業者支援奨励金</t>
    <rPh sb="0" eb="2">
      <t>キュウショク</t>
    </rPh>
    <rPh sb="2" eb="4">
      <t>ショクザイ</t>
    </rPh>
    <rPh sb="4" eb="6">
      <t>ノウニュウ</t>
    </rPh>
    <rPh sb="6" eb="8">
      <t>ギョウシャ</t>
    </rPh>
    <rPh sb="8" eb="10">
      <t>シエン</t>
    </rPh>
    <rPh sb="10" eb="13">
      <t>ショウレイキン</t>
    </rPh>
    <phoneticPr fontId="2"/>
  </si>
  <si>
    <t>伊予市指定避難所集会所改修等事業費補助金</t>
    <rPh sb="3" eb="5">
      <t>シテイ</t>
    </rPh>
    <rPh sb="5" eb="8">
      <t>ヒナンジョ</t>
    </rPh>
    <rPh sb="8" eb="11">
      <t>シュウカイショ</t>
    </rPh>
    <rPh sb="11" eb="13">
      <t>カイシュウ</t>
    </rPh>
    <rPh sb="13" eb="14">
      <t>トウ</t>
    </rPh>
    <rPh sb="14" eb="17">
      <t>ジギョウヒ</t>
    </rPh>
    <rPh sb="17" eb="20">
      <t>ホジョキン</t>
    </rPh>
    <phoneticPr fontId="2"/>
  </si>
  <si>
    <t>臨時休校に伴う放課後等デイサービス利用者負担額補助金</t>
    <rPh sb="0" eb="2">
      <t>リンジ</t>
    </rPh>
    <rPh sb="2" eb="4">
      <t>キュウコウ</t>
    </rPh>
    <rPh sb="5" eb="6">
      <t>トモナ</t>
    </rPh>
    <rPh sb="7" eb="10">
      <t>ホウカゴ</t>
    </rPh>
    <rPh sb="10" eb="11">
      <t>トウ</t>
    </rPh>
    <rPh sb="17" eb="20">
      <t>リヨウシャ</t>
    </rPh>
    <rPh sb="20" eb="22">
      <t>フタン</t>
    </rPh>
    <rPh sb="22" eb="23">
      <t>ガク</t>
    </rPh>
    <rPh sb="23" eb="26">
      <t>ホジョキン</t>
    </rPh>
    <phoneticPr fontId="2"/>
  </si>
  <si>
    <t>児童福祉施設等新型コロナウイルス感染症対策事業費補助金</t>
    <rPh sb="0" eb="2">
      <t>ジドウ</t>
    </rPh>
    <rPh sb="2" eb="4">
      <t>フクシ</t>
    </rPh>
    <rPh sb="4" eb="6">
      <t>シセツ</t>
    </rPh>
    <rPh sb="6" eb="7">
      <t>トウ</t>
    </rPh>
    <rPh sb="7" eb="9">
      <t>シンガタ</t>
    </rPh>
    <rPh sb="16" eb="19">
      <t>カンセンショウ</t>
    </rPh>
    <rPh sb="19" eb="21">
      <t>タイサク</t>
    </rPh>
    <rPh sb="21" eb="24">
      <t>ジギョウヒ</t>
    </rPh>
    <rPh sb="24" eb="27">
      <t>ホジョキン</t>
    </rPh>
    <phoneticPr fontId="2"/>
  </si>
  <si>
    <t>民間児童福祉施設等新型コロナウイルス感染症対策事業費補助金</t>
    <rPh sb="0" eb="2">
      <t>ミンカン</t>
    </rPh>
    <rPh sb="2" eb="4">
      <t>ジドウ</t>
    </rPh>
    <rPh sb="4" eb="6">
      <t>フクシ</t>
    </rPh>
    <rPh sb="6" eb="8">
      <t>シセツ</t>
    </rPh>
    <rPh sb="8" eb="9">
      <t>トウ</t>
    </rPh>
    <rPh sb="9" eb="11">
      <t>シンガタ</t>
    </rPh>
    <rPh sb="18" eb="20">
      <t>カンセン</t>
    </rPh>
    <rPh sb="20" eb="21">
      <t>ショウ</t>
    </rPh>
    <rPh sb="21" eb="23">
      <t>タイサク</t>
    </rPh>
    <rPh sb="23" eb="26">
      <t>ジギョウヒ</t>
    </rPh>
    <rPh sb="26" eb="29">
      <t>ホジョキン</t>
    </rPh>
    <phoneticPr fontId="2"/>
  </si>
  <si>
    <t>農業経営基盤強化資金利子補給金</t>
    <rPh sb="0" eb="2">
      <t>ノウギョウ</t>
    </rPh>
    <rPh sb="2" eb="4">
      <t>ケイエイ</t>
    </rPh>
    <rPh sb="4" eb="6">
      <t>キバン</t>
    </rPh>
    <rPh sb="6" eb="8">
      <t>キョウカ</t>
    </rPh>
    <rPh sb="8" eb="10">
      <t>シキン</t>
    </rPh>
    <rPh sb="10" eb="12">
      <t>リシ</t>
    </rPh>
    <rPh sb="12" eb="14">
      <t>ホキュウ</t>
    </rPh>
    <rPh sb="14" eb="15">
      <t>キン</t>
    </rPh>
    <phoneticPr fontId="2"/>
  </si>
  <si>
    <t>伊予市木材価格緊急対策事業費補助金</t>
    <rPh sb="0" eb="3">
      <t>イヨシ</t>
    </rPh>
    <rPh sb="3" eb="5">
      <t>モクザイ</t>
    </rPh>
    <rPh sb="5" eb="7">
      <t>カカク</t>
    </rPh>
    <rPh sb="7" eb="9">
      <t>キンキュウ</t>
    </rPh>
    <rPh sb="9" eb="11">
      <t>タイサク</t>
    </rPh>
    <rPh sb="11" eb="14">
      <t>ジギョウヒ</t>
    </rPh>
    <rPh sb="14" eb="17">
      <t>ホジョキン</t>
    </rPh>
    <phoneticPr fontId="2"/>
  </si>
  <si>
    <t>伊予市双海町漁業後継者対策事業費補助金</t>
    <rPh sb="0" eb="3">
      <t>イヨシ</t>
    </rPh>
    <rPh sb="3" eb="6">
      <t>フタミチョウ</t>
    </rPh>
    <rPh sb="6" eb="8">
      <t>ギョギョウ</t>
    </rPh>
    <rPh sb="8" eb="11">
      <t>コウケイシャ</t>
    </rPh>
    <rPh sb="11" eb="13">
      <t>タイサク</t>
    </rPh>
    <rPh sb="13" eb="16">
      <t>ジギョウヒ</t>
    </rPh>
    <rPh sb="16" eb="19">
      <t>ホジョキン</t>
    </rPh>
    <phoneticPr fontId="2"/>
  </si>
  <si>
    <t>伊予市水産漁業振興事業補助金</t>
    <rPh sb="0" eb="3">
      <t>イヨシ</t>
    </rPh>
    <rPh sb="3" eb="5">
      <t>スイサン</t>
    </rPh>
    <rPh sb="5" eb="7">
      <t>ギョギョウ</t>
    </rPh>
    <rPh sb="7" eb="9">
      <t>シンコウ</t>
    </rPh>
    <rPh sb="9" eb="11">
      <t>ジギョウ</t>
    </rPh>
    <rPh sb="11" eb="14">
      <t>ホジョキン</t>
    </rPh>
    <phoneticPr fontId="2"/>
  </si>
  <si>
    <t>商工会等地域活性化支援事業費補助金</t>
    <phoneticPr fontId="2"/>
  </si>
  <si>
    <t>一斉臨時休業対策昼食支援事業費補助金（小学校）</t>
    <rPh sb="19" eb="22">
      <t>ショウガッコウ</t>
    </rPh>
    <phoneticPr fontId="2"/>
  </si>
  <si>
    <t>一斉臨時休業対策昼食支援事業費補助金（中学校）</t>
    <rPh sb="19" eb="22">
      <t>チュウガッコウ</t>
    </rPh>
    <phoneticPr fontId="2"/>
  </si>
  <si>
    <t>学校の臨時休業により放課後等デイサービスを利用した利用者負担額</t>
    <rPh sb="21" eb="23">
      <t>リヨウ</t>
    </rPh>
    <rPh sb="25" eb="27">
      <t>リヨウ</t>
    </rPh>
    <rPh sb="27" eb="28">
      <t>シャ</t>
    </rPh>
    <rPh sb="28" eb="30">
      <t>フタン</t>
    </rPh>
    <rPh sb="30" eb="31">
      <t>ガク</t>
    </rPh>
    <phoneticPr fontId="2"/>
  </si>
  <si>
    <t>学校の臨時休業によって利用した放課後等デイサービスの利用者負担額</t>
    <rPh sb="11" eb="13">
      <t>リヨウ</t>
    </rPh>
    <rPh sb="26" eb="28">
      <t>リヨウ</t>
    </rPh>
    <rPh sb="28" eb="29">
      <t>シャ</t>
    </rPh>
    <rPh sb="29" eb="31">
      <t>フタン</t>
    </rPh>
    <rPh sb="31" eb="32">
      <t>ガク</t>
    </rPh>
    <phoneticPr fontId="2"/>
  </si>
  <si>
    <t>学校の臨時休業により放課後等デイサービスの利用が増えた利用者に対して補助することにより、障がい児の保護者の負担を軽減することができた。</t>
    <rPh sb="21" eb="23">
      <t>リヨウ</t>
    </rPh>
    <rPh sb="24" eb="25">
      <t>フ</t>
    </rPh>
    <rPh sb="27" eb="30">
      <t>リヨウシャ</t>
    </rPh>
    <rPh sb="31" eb="32">
      <t>タイ</t>
    </rPh>
    <rPh sb="34" eb="36">
      <t>ホジョ</t>
    </rPh>
    <rPh sb="44" eb="45">
      <t>ショウ</t>
    </rPh>
    <rPh sb="47" eb="48">
      <t>ジ</t>
    </rPh>
    <rPh sb="49" eb="52">
      <t>ホゴシャ</t>
    </rPh>
    <rPh sb="53" eb="55">
      <t>フタン</t>
    </rPh>
    <rPh sb="56" eb="58">
      <t>ケイゲン</t>
    </rPh>
    <phoneticPr fontId="2"/>
  </si>
  <si>
    <t>伊予市臨時休業に伴う放課後等デイサービス利用者負担額補助金交付要綱</t>
    <phoneticPr fontId="2"/>
  </si>
  <si>
    <t>今年度においては、、コロナ禍により従来の活動が制限されたが、戸別訪問などで地域に根ざした活動を行った。</t>
    <rPh sb="0" eb="3">
      <t>コンネンド</t>
    </rPh>
    <rPh sb="13" eb="14">
      <t>カ</t>
    </rPh>
    <rPh sb="17" eb="19">
      <t>ジュウライ</t>
    </rPh>
    <rPh sb="20" eb="22">
      <t>カツドウ</t>
    </rPh>
    <rPh sb="23" eb="25">
      <t>セイゲン</t>
    </rPh>
    <rPh sb="30" eb="32">
      <t>コベツ</t>
    </rPh>
    <rPh sb="32" eb="34">
      <t>ホウモン</t>
    </rPh>
    <rPh sb="37" eb="39">
      <t>チイキ</t>
    </rPh>
    <rPh sb="40" eb="41">
      <t>ネ</t>
    </rPh>
    <rPh sb="44" eb="46">
      <t>カツドウ</t>
    </rPh>
    <rPh sb="47" eb="48">
      <t>オコナ</t>
    </rPh>
    <phoneticPr fontId="2"/>
  </si>
  <si>
    <t>専門知識・資格を持った職員人件費補助の継続により、安定した事業運営ができた。</t>
    <rPh sb="0" eb="2">
      <t>センモン</t>
    </rPh>
    <rPh sb="2" eb="4">
      <t>チシキ</t>
    </rPh>
    <rPh sb="5" eb="7">
      <t>シカク</t>
    </rPh>
    <rPh sb="8" eb="9">
      <t>モ</t>
    </rPh>
    <rPh sb="11" eb="13">
      <t>ショクイン</t>
    </rPh>
    <rPh sb="13" eb="15">
      <t>ジンケン</t>
    </rPh>
    <rPh sb="15" eb="16">
      <t>ヒ</t>
    </rPh>
    <rPh sb="16" eb="18">
      <t>ホジョ</t>
    </rPh>
    <rPh sb="19" eb="21">
      <t>ケイゾク</t>
    </rPh>
    <rPh sb="25" eb="27">
      <t>アンテイ</t>
    </rPh>
    <rPh sb="29" eb="31">
      <t>ジギョウ</t>
    </rPh>
    <rPh sb="31" eb="33">
      <t>ウンエイ</t>
    </rPh>
    <phoneticPr fontId="2"/>
  </si>
  <si>
    <t>伊予地区サポートセンターを核として、更生保護活動を行うことができた。</t>
    <rPh sb="0" eb="2">
      <t>イヨ</t>
    </rPh>
    <rPh sb="2" eb="4">
      <t>チク</t>
    </rPh>
    <rPh sb="13" eb="14">
      <t>カク</t>
    </rPh>
    <rPh sb="18" eb="20">
      <t>コウセイ</t>
    </rPh>
    <rPh sb="20" eb="22">
      <t>ホゴ</t>
    </rPh>
    <rPh sb="22" eb="24">
      <t>カツドウ</t>
    </rPh>
    <rPh sb="25" eb="26">
      <t>オコナ</t>
    </rPh>
    <phoneticPr fontId="2"/>
  </si>
  <si>
    <t>無料の人権相談所を開設し、相談に応じた。</t>
    <rPh sb="0" eb="2">
      <t>ムリョウ</t>
    </rPh>
    <rPh sb="3" eb="5">
      <t>ジンケン</t>
    </rPh>
    <rPh sb="5" eb="8">
      <t>ソウダンショ</t>
    </rPh>
    <rPh sb="9" eb="11">
      <t>カイセツ</t>
    </rPh>
    <rPh sb="13" eb="15">
      <t>ソウダン</t>
    </rPh>
    <rPh sb="16" eb="17">
      <t>オウ</t>
    </rPh>
    <phoneticPr fontId="2"/>
  </si>
  <si>
    <t>保護司、行政と連携した行っている「社会を明るくする運動」は中止となったが、各支部で行っているミニ集会は、規模を縮小して行い、事業推進に努めた。</t>
    <rPh sb="0" eb="3">
      <t>ホゴシ</t>
    </rPh>
    <rPh sb="4" eb="6">
      <t>ギョウセイ</t>
    </rPh>
    <rPh sb="7" eb="9">
      <t>レンケイ</t>
    </rPh>
    <rPh sb="11" eb="12">
      <t>オコナ</t>
    </rPh>
    <rPh sb="17" eb="19">
      <t>シャカイ</t>
    </rPh>
    <rPh sb="20" eb="21">
      <t>アカ</t>
    </rPh>
    <rPh sb="25" eb="27">
      <t>ウンドウ</t>
    </rPh>
    <rPh sb="29" eb="31">
      <t>チュウシ</t>
    </rPh>
    <rPh sb="37" eb="40">
      <t>カクシブ</t>
    </rPh>
    <rPh sb="41" eb="42">
      <t>オコナ</t>
    </rPh>
    <rPh sb="48" eb="50">
      <t>シュウカイ</t>
    </rPh>
    <rPh sb="52" eb="54">
      <t>キボ</t>
    </rPh>
    <rPh sb="55" eb="57">
      <t>シュクショウ</t>
    </rPh>
    <rPh sb="59" eb="60">
      <t>オコナ</t>
    </rPh>
    <rPh sb="62" eb="64">
      <t>ジギョウ</t>
    </rPh>
    <rPh sb="64" eb="66">
      <t>スイシン</t>
    </rPh>
    <rPh sb="67" eb="68">
      <t>ツト</t>
    </rPh>
    <phoneticPr fontId="2"/>
  </si>
  <si>
    <t>県遺族会と緊密な連絡を保ちつつ、戦没者遺族の福祉増進に努めることができた。</t>
    <rPh sb="0" eb="1">
      <t>ケン</t>
    </rPh>
    <rPh sb="1" eb="4">
      <t>イゾクカイ</t>
    </rPh>
    <rPh sb="5" eb="7">
      <t>キンミツ</t>
    </rPh>
    <rPh sb="8" eb="10">
      <t>レンラク</t>
    </rPh>
    <rPh sb="11" eb="12">
      <t>タモ</t>
    </rPh>
    <rPh sb="16" eb="19">
      <t>センボツシャ</t>
    </rPh>
    <rPh sb="19" eb="21">
      <t>イゾク</t>
    </rPh>
    <rPh sb="22" eb="24">
      <t>フクシ</t>
    </rPh>
    <rPh sb="24" eb="26">
      <t>ゾウシン</t>
    </rPh>
    <rPh sb="27" eb="28">
      <t>ツト</t>
    </rPh>
    <phoneticPr fontId="2"/>
  </si>
  <si>
    <t>伊予市視覚障害者協会</t>
    <phoneticPr fontId="2"/>
  </si>
  <si>
    <t>視覚障害者協会の活動発展のみならず市内の視覚障害者同士の連絡・協力につながり、視覚障害者福祉事業の発展に寄与することができた。</t>
    <rPh sb="0" eb="2">
      <t>シカク</t>
    </rPh>
    <rPh sb="2" eb="4">
      <t>ショウガイ</t>
    </rPh>
    <rPh sb="4" eb="5">
      <t>シャ</t>
    </rPh>
    <rPh sb="5" eb="7">
      <t>キョウカイ</t>
    </rPh>
    <rPh sb="8" eb="10">
      <t>カツドウ</t>
    </rPh>
    <rPh sb="10" eb="12">
      <t>ハッテン</t>
    </rPh>
    <rPh sb="17" eb="19">
      <t>シナイ</t>
    </rPh>
    <rPh sb="20" eb="22">
      <t>シカク</t>
    </rPh>
    <rPh sb="22" eb="25">
      <t>ショウガイシャ</t>
    </rPh>
    <rPh sb="25" eb="27">
      <t>ドウシ</t>
    </rPh>
    <rPh sb="28" eb="30">
      <t>レンラク</t>
    </rPh>
    <rPh sb="31" eb="33">
      <t>キョウリョク</t>
    </rPh>
    <rPh sb="39" eb="41">
      <t>シカク</t>
    </rPh>
    <rPh sb="41" eb="44">
      <t>ショウガイシャ</t>
    </rPh>
    <rPh sb="44" eb="46">
      <t>フクシ</t>
    </rPh>
    <rPh sb="46" eb="48">
      <t>ジギョウ</t>
    </rPh>
    <rPh sb="49" eb="51">
      <t>ハッテン</t>
    </rPh>
    <rPh sb="52" eb="54">
      <t>キヨ</t>
    </rPh>
    <phoneticPr fontId="2"/>
  </si>
  <si>
    <t>伊予市視覚障害者協会活動費補助金交付要綱</t>
    <rPh sb="10" eb="12">
      <t>カツドウ</t>
    </rPh>
    <rPh sb="12" eb="13">
      <t>ヒ</t>
    </rPh>
    <rPh sb="13" eb="16">
      <t>ホジョキン</t>
    </rPh>
    <rPh sb="16" eb="18">
      <t>コウフ</t>
    </rPh>
    <rPh sb="18" eb="20">
      <t>ヨウコウ</t>
    </rPh>
    <phoneticPr fontId="2"/>
  </si>
  <si>
    <t>市内の知的障害者及び保護者同士の連絡協調を助長する「伊予市手をつなぐ育成会」の活動費を支援することで、会の発展及び会員の教養向上と親睦を図ることができた。</t>
    <rPh sb="0" eb="2">
      <t>シナイ</t>
    </rPh>
    <rPh sb="3" eb="5">
      <t>チテキ</t>
    </rPh>
    <rPh sb="5" eb="7">
      <t>ショウガイ</t>
    </rPh>
    <rPh sb="7" eb="8">
      <t>シャ</t>
    </rPh>
    <rPh sb="8" eb="9">
      <t>オヨ</t>
    </rPh>
    <rPh sb="10" eb="13">
      <t>ホゴシャ</t>
    </rPh>
    <rPh sb="13" eb="15">
      <t>ドウシ</t>
    </rPh>
    <rPh sb="16" eb="18">
      <t>レンラク</t>
    </rPh>
    <rPh sb="18" eb="20">
      <t>キョウチョウ</t>
    </rPh>
    <rPh sb="21" eb="23">
      <t>ジョチョウ</t>
    </rPh>
    <rPh sb="26" eb="29">
      <t>イヨシ</t>
    </rPh>
    <rPh sb="29" eb="30">
      <t>テ</t>
    </rPh>
    <rPh sb="34" eb="37">
      <t>イクセイカイ</t>
    </rPh>
    <rPh sb="39" eb="41">
      <t>カツドウ</t>
    </rPh>
    <rPh sb="41" eb="42">
      <t>ヒ</t>
    </rPh>
    <rPh sb="43" eb="45">
      <t>シエン</t>
    </rPh>
    <rPh sb="51" eb="52">
      <t>カイ</t>
    </rPh>
    <rPh sb="53" eb="55">
      <t>ハッテン</t>
    </rPh>
    <rPh sb="55" eb="56">
      <t>オヨ</t>
    </rPh>
    <rPh sb="57" eb="59">
      <t>カイイン</t>
    </rPh>
    <rPh sb="60" eb="62">
      <t>キョウヨウ</t>
    </rPh>
    <rPh sb="62" eb="64">
      <t>コウジョウ</t>
    </rPh>
    <rPh sb="65" eb="67">
      <t>シンボク</t>
    </rPh>
    <rPh sb="68" eb="69">
      <t>ハカ</t>
    </rPh>
    <phoneticPr fontId="2"/>
  </si>
  <si>
    <t>グループホーム「伊予くじら」を開所することにより、地域における障害福祉サービスの基盤を確保することができた。</t>
    <rPh sb="8" eb="10">
      <t>イヨ</t>
    </rPh>
    <rPh sb="15" eb="17">
      <t>カイショ</t>
    </rPh>
    <rPh sb="25" eb="27">
      <t>チイキ</t>
    </rPh>
    <rPh sb="31" eb="33">
      <t>ショウガイ</t>
    </rPh>
    <rPh sb="33" eb="35">
      <t>フクシ</t>
    </rPh>
    <rPh sb="40" eb="42">
      <t>キバン</t>
    </rPh>
    <rPh sb="43" eb="45">
      <t>カクホ</t>
    </rPh>
    <phoneticPr fontId="2"/>
  </si>
  <si>
    <t>障害者地域活動支援センター事業利用者の送迎を行う。</t>
    <phoneticPr fontId="2"/>
  </si>
  <si>
    <t>障害者地域活動支援センターの利用者を送迎することにより、利用者及びその家族の負担を軽減することができた。</t>
    <rPh sb="28" eb="31">
      <t>リヨウシャ</t>
    </rPh>
    <rPh sb="31" eb="32">
      <t>オヨ</t>
    </rPh>
    <rPh sb="35" eb="37">
      <t>カゾク</t>
    </rPh>
    <rPh sb="38" eb="40">
      <t>フタン</t>
    </rPh>
    <rPh sb="41" eb="43">
      <t>ケイゲン</t>
    </rPh>
    <phoneticPr fontId="2"/>
  </si>
  <si>
    <t>新型コロナウイルス感染症対策として実施した学校の臨時休業のため、放課後等デイサービスの利用が増加した利用者の負担軽減を図るため</t>
    <rPh sb="50" eb="53">
      <t>リヨウシャ</t>
    </rPh>
    <rPh sb="54" eb="56">
      <t>フタン</t>
    </rPh>
    <rPh sb="56" eb="58">
      <t>ケイゲン</t>
    </rPh>
    <rPh sb="59" eb="60">
      <t>ハカ</t>
    </rPh>
    <phoneticPr fontId="2"/>
  </si>
  <si>
    <t>通知カード・マイナンバーカード・個人番号通知書の発行・交付等及び電子証明書の発行等の適正な執行</t>
    <rPh sb="0" eb="2">
      <t>ツウチ</t>
    </rPh>
    <rPh sb="16" eb="18">
      <t>コジン</t>
    </rPh>
    <rPh sb="18" eb="20">
      <t>バンゴウ</t>
    </rPh>
    <rPh sb="20" eb="22">
      <t>ツウチ</t>
    </rPh>
    <rPh sb="22" eb="23">
      <t>ショ</t>
    </rPh>
    <rPh sb="24" eb="26">
      <t>ハッコウ</t>
    </rPh>
    <rPh sb="27" eb="29">
      <t>コウフ</t>
    </rPh>
    <rPh sb="29" eb="30">
      <t>トウ</t>
    </rPh>
    <rPh sb="30" eb="31">
      <t>オヨ</t>
    </rPh>
    <rPh sb="32" eb="34">
      <t>デンシ</t>
    </rPh>
    <rPh sb="34" eb="37">
      <t>ショウメイショ</t>
    </rPh>
    <rPh sb="38" eb="40">
      <t>ハッコウ</t>
    </rPh>
    <rPh sb="40" eb="41">
      <t>トウ</t>
    </rPh>
    <rPh sb="42" eb="44">
      <t>テキセイ</t>
    </rPh>
    <rPh sb="45" eb="47">
      <t>シッコウ</t>
    </rPh>
    <phoneticPr fontId="2"/>
  </si>
  <si>
    <t>各地区で講習会を開催し、地域住民の健全な食生活や生活習慣の定着に繋げることができた。</t>
    <rPh sb="0" eb="3">
      <t>カクチク</t>
    </rPh>
    <rPh sb="4" eb="7">
      <t>コウシュウカイ</t>
    </rPh>
    <rPh sb="8" eb="10">
      <t>カイサイ</t>
    </rPh>
    <rPh sb="12" eb="14">
      <t>チイキ</t>
    </rPh>
    <rPh sb="14" eb="16">
      <t>ジュウミン</t>
    </rPh>
    <rPh sb="17" eb="19">
      <t>ケンゼン</t>
    </rPh>
    <rPh sb="20" eb="23">
      <t>ショクセイカツ</t>
    </rPh>
    <rPh sb="24" eb="26">
      <t>セイカツ</t>
    </rPh>
    <rPh sb="26" eb="28">
      <t>シュウカン</t>
    </rPh>
    <rPh sb="29" eb="31">
      <t>テイチャク</t>
    </rPh>
    <rPh sb="32" eb="33">
      <t>ツナ</t>
    </rPh>
    <phoneticPr fontId="2"/>
  </si>
  <si>
    <t>伊予市ブランドの知名度向上及び認定事業者の育成、地域産業の活性化に繋がった。</t>
    <rPh sb="0" eb="3">
      <t>イヨシ</t>
    </rPh>
    <rPh sb="8" eb="11">
      <t>チメイド</t>
    </rPh>
    <rPh sb="11" eb="13">
      <t>コウジョウ</t>
    </rPh>
    <rPh sb="13" eb="14">
      <t>オヨ</t>
    </rPh>
    <rPh sb="15" eb="17">
      <t>ニンテイ</t>
    </rPh>
    <rPh sb="17" eb="20">
      <t>ジギョウシャ</t>
    </rPh>
    <rPh sb="21" eb="23">
      <t>イクセイ</t>
    </rPh>
    <rPh sb="24" eb="26">
      <t>チイキ</t>
    </rPh>
    <rPh sb="26" eb="28">
      <t>サンギョウ</t>
    </rPh>
    <rPh sb="29" eb="32">
      <t>カッセイカ</t>
    </rPh>
    <rPh sb="33" eb="34">
      <t>ツナ</t>
    </rPh>
    <phoneticPr fontId="2"/>
  </si>
  <si>
    <t>新型コロナウイルス感染症拡大に伴い、急激に増加している詐欺被害を防止する</t>
    <phoneticPr fontId="2"/>
  </si>
  <si>
    <t>市民</t>
    <rPh sb="0" eb="2">
      <t>シミン</t>
    </rPh>
    <phoneticPr fontId="2"/>
  </si>
  <si>
    <t>特殊詐欺対策電話機等の購入に要する経費</t>
    <phoneticPr fontId="2"/>
  </si>
  <si>
    <t>特殊詐欺対策電話機等の購入に要した費用の２分の１以内の額とし、６,０００円を限度</t>
    <phoneticPr fontId="2"/>
  </si>
  <si>
    <t>伊予市特殊詐欺対策電話機等購入費補助金交付要綱</t>
    <phoneticPr fontId="2"/>
  </si>
  <si>
    <t>金融支援を行うことにより、市内事業者の経営の安定化に努めた。</t>
    <rPh sb="0" eb="2">
      <t>キンユウ</t>
    </rPh>
    <rPh sb="2" eb="4">
      <t>シエン</t>
    </rPh>
    <rPh sb="5" eb="6">
      <t>オコナ</t>
    </rPh>
    <rPh sb="13" eb="15">
      <t>シナイ</t>
    </rPh>
    <rPh sb="15" eb="17">
      <t>ジギョウ</t>
    </rPh>
    <rPh sb="17" eb="18">
      <t>シャ</t>
    </rPh>
    <rPh sb="19" eb="21">
      <t>ケイエイ</t>
    </rPh>
    <rPh sb="22" eb="25">
      <t>アンテイカ</t>
    </rPh>
    <rPh sb="26" eb="27">
      <t>ツト</t>
    </rPh>
    <phoneticPr fontId="2"/>
  </si>
  <si>
    <t>金融支援を行うことにより、市内事業者の経営の安定化に努めた。</t>
    <phoneticPr fontId="2"/>
  </si>
  <si>
    <t>商工団体の運営基盤の強化及び事業活動を拡充することにより、商工業の振興に努めた。</t>
    <rPh sb="0" eb="2">
      <t>ショウコウ</t>
    </rPh>
    <rPh sb="2" eb="4">
      <t>ダンタイ</t>
    </rPh>
    <rPh sb="5" eb="7">
      <t>ウンエイ</t>
    </rPh>
    <rPh sb="7" eb="9">
      <t>キバン</t>
    </rPh>
    <rPh sb="10" eb="12">
      <t>キョウカ</t>
    </rPh>
    <rPh sb="12" eb="13">
      <t>オヨ</t>
    </rPh>
    <rPh sb="14" eb="16">
      <t>ジギョウ</t>
    </rPh>
    <rPh sb="16" eb="18">
      <t>カツドウ</t>
    </rPh>
    <rPh sb="19" eb="21">
      <t>カクジュウ</t>
    </rPh>
    <rPh sb="29" eb="32">
      <t>ショウコウギョウ</t>
    </rPh>
    <rPh sb="33" eb="35">
      <t>シンコウ</t>
    </rPh>
    <rPh sb="36" eb="37">
      <t>ツト</t>
    </rPh>
    <phoneticPr fontId="2"/>
  </si>
  <si>
    <t>新型コロナウイルス感染症の拡大に伴う外出自粛等によって、売上の急減に直面する事業者の事業継続を下支えするため</t>
    <phoneticPr fontId="2"/>
  </si>
  <si>
    <t>当該事業者が所有する店舗等に係る固定資産税の全部又は一部に相当する額</t>
    <phoneticPr fontId="2"/>
  </si>
  <si>
    <t>給付金算定基準額（交付対象者の令和２年度の伊予市固定資産税額から償却資産税額並びに土地及び家屋のうち事業の用に供しない部分の税額を除いたものをいう。）と10万円のいずれか少ない額</t>
    <phoneticPr fontId="2"/>
  </si>
  <si>
    <t>伊予市新型コロナウイルス感染症緊急対策固定資産税相当額給付金交付要綱</t>
    <phoneticPr fontId="2"/>
  </si>
  <si>
    <t>新型コロナウイルス感染症の感染拡大防止のため、宿泊予約の延期又は取消をした市内宿泊施設事業者への経済的支援</t>
    <rPh sb="23" eb="25">
      <t>シュクハク</t>
    </rPh>
    <rPh sb="25" eb="27">
      <t>ヨヤク</t>
    </rPh>
    <rPh sb="28" eb="30">
      <t>エンキ</t>
    </rPh>
    <rPh sb="30" eb="31">
      <t>マタ</t>
    </rPh>
    <rPh sb="32" eb="34">
      <t>トリケシ</t>
    </rPh>
    <rPh sb="48" eb="50">
      <t>ケイザイ</t>
    </rPh>
    <rPh sb="50" eb="51">
      <t>テキ</t>
    </rPh>
    <rPh sb="51" eb="53">
      <t>シエン</t>
    </rPh>
    <phoneticPr fontId="2"/>
  </si>
  <si>
    <t>市内宿泊施設運営事業者</t>
    <rPh sb="0" eb="2">
      <t>シナイ</t>
    </rPh>
    <rPh sb="2" eb="4">
      <t>シュクハク</t>
    </rPh>
    <rPh sb="4" eb="6">
      <t>シセツ</t>
    </rPh>
    <rPh sb="6" eb="8">
      <t>ウンエイ</t>
    </rPh>
    <rPh sb="8" eb="11">
      <t>ジギョウシャ</t>
    </rPh>
    <phoneticPr fontId="2"/>
  </si>
  <si>
    <t>8件</t>
    <rPh sb="1" eb="2">
      <t>ケン</t>
    </rPh>
    <phoneticPr fontId="2"/>
  </si>
  <si>
    <t>期間中に宿泊延期又は取消しを行った件数</t>
    <rPh sb="0" eb="3">
      <t>キカンチュウ</t>
    </rPh>
    <rPh sb="4" eb="6">
      <t>シュクハク</t>
    </rPh>
    <rPh sb="6" eb="8">
      <t>エンキ</t>
    </rPh>
    <rPh sb="8" eb="9">
      <t>マタ</t>
    </rPh>
    <rPh sb="10" eb="12">
      <t>トリケシ</t>
    </rPh>
    <rPh sb="14" eb="15">
      <t>オコナ</t>
    </rPh>
    <rPh sb="17" eb="19">
      <t>ケンスウ</t>
    </rPh>
    <phoneticPr fontId="2"/>
  </si>
  <si>
    <t>1,000円×人数とし、１施設当たりの協力金の上限額を500,000円とする。</t>
    <rPh sb="5" eb="6">
      <t>エン</t>
    </rPh>
    <rPh sb="7" eb="9">
      <t>ニンズウ</t>
    </rPh>
    <rPh sb="13" eb="15">
      <t>シセツ</t>
    </rPh>
    <rPh sb="15" eb="16">
      <t>ア</t>
    </rPh>
    <rPh sb="19" eb="22">
      <t>キョウリョクキン</t>
    </rPh>
    <rPh sb="23" eb="25">
      <t>ジョウゲン</t>
    </rPh>
    <rPh sb="25" eb="26">
      <t>ガク</t>
    </rPh>
    <rPh sb="34" eb="35">
      <t>エン</t>
    </rPh>
    <phoneticPr fontId="2"/>
  </si>
  <si>
    <t>新型コロナウイルス感染症の感染拡大防止のため、宿泊予約の延期又は取消を依頼した市内宿泊施設事業者への経済的支援を行うことで、事業継続の下支えを行うことができた。</t>
    <rPh sb="23" eb="25">
      <t>シュクハク</t>
    </rPh>
    <rPh sb="25" eb="27">
      <t>ヨヤク</t>
    </rPh>
    <rPh sb="28" eb="30">
      <t>エンキ</t>
    </rPh>
    <rPh sb="30" eb="31">
      <t>マタ</t>
    </rPh>
    <rPh sb="32" eb="34">
      <t>トリケシ</t>
    </rPh>
    <rPh sb="35" eb="37">
      <t>イライ</t>
    </rPh>
    <rPh sb="50" eb="52">
      <t>ケイザイ</t>
    </rPh>
    <rPh sb="52" eb="53">
      <t>テキ</t>
    </rPh>
    <rPh sb="53" eb="55">
      <t>シエン</t>
    </rPh>
    <rPh sb="56" eb="57">
      <t>オコナ</t>
    </rPh>
    <rPh sb="62" eb="64">
      <t>ジギョウ</t>
    </rPh>
    <rPh sb="64" eb="66">
      <t>ケイゾク</t>
    </rPh>
    <rPh sb="67" eb="69">
      <t>シタザサ</t>
    </rPh>
    <rPh sb="71" eb="72">
      <t>オコナ</t>
    </rPh>
    <phoneticPr fontId="2"/>
  </si>
  <si>
    <t>伊予市新型コロナウイルス感染症拡大防止による宿泊予約延期等協力金交付要綱</t>
    <phoneticPr fontId="2"/>
  </si>
  <si>
    <t>新型コロナウイルス感染症の拡大に伴う外出自粛要請等によって売上の急減に直面する事業者の事業継続を下支えするため</t>
    <phoneticPr fontId="2"/>
  </si>
  <si>
    <t>国の家賃給付金の支給に上乗せ給付</t>
    <rPh sb="2" eb="4">
      <t>ヤチン</t>
    </rPh>
    <rPh sb="4" eb="7">
      <t>キュウフキン</t>
    </rPh>
    <rPh sb="8" eb="10">
      <t>シキュウ</t>
    </rPh>
    <rPh sb="11" eb="13">
      <t>ウワノ</t>
    </rPh>
    <rPh sb="14" eb="16">
      <t>キュウフ</t>
    </rPh>
    <phoneticPr fontId="2"/>
  </si>
  <si>
    <t>交付対象者の直近の月額テナント料から家賃給付金の月額分を除いた額と10万円のいずれか少ない額に６月を乗じて得た額</t>
    <phoneticPr fontId="2"/>
  </si>
  <si>
    <t>伊予市新型コロナウイルス感染症緊急対策家賃支援給付金交付要綱</t>
    <phoneticPr fontId="2"/>
  </si>
  <si>
    <t>新型コロナウイルス感染症の影響により事業活動に支障が生じている中小企業等の事業継続を下支えするため</t>
    <phoneticPr fontId="2"/>
  </si>
  <si>
    <t>令和２年２月から同年12月までの間において、新型コロナウイルス感染症の影響を受け、１か月の事業収入が前年同月比で30パーセント以上減少又は連続する２か月の事業収入が、前年同期比で20パーセント以上減少</t>
    <phoneticPr fontId="2"/>
  </si>
  <si>
    <t>個人事業主20万円、法人40万円</t>
    <rPh sb="0" eb="2">
      <t>コジン</t>
    </rPh>
    <rPh sb="2" eb="5">
      <t>ジギョウヌシ</t>
    </rPh>
    <rPh sb="7" eb="9">
      <t>マンエン</t>
    </rPh>
    <rPh sb="10" eb="12">
      <t>ホウジン</t>
    </rPh>
    <rPh sb="14" eb="16">
      <t>マンエン</t>
    </rPh>
    <phoneticPr fontId="2"/>
  </si>
  <si>
    <t>伊予市新型コロナウイルス感染症対策中小企業等応援給付金交付要綱</t>
    <phoneticPr fontId="2"/>
  </si>
  <si>
    <t>新型コロナウイルス感染拡大の防止に取り組みながら地域公共交通の維持を図る</t>
    <phoneticPr fontId="2"/>
  </si>
  <si>
    <t>市内バス事業者・タクシー事業者</t>
    <rPh sb="0" eb="2">
      <t>シナイ</t>
    </rPh>
    <rPh sb="4" eb="7">
      <t>ジギョウシャ</t>
    </rPh>
    <rPh sb="12" eb="15">
      <t>ジギョウシャ</t>
    </rPh>
    <phoneticPr fontId="2"/>
  </si>
  <si>
    <t>9件</t>
    <rPh sb="1" eb="2">
      <t>ケン</t>
    </rPh>
    <phoneticPr fontId="2"/>
  </si>
  <si>
    <t>業の用に供する車両で、当該車両ごとに２つ以上の新型コロナウイルス感染症対策を実施しているものに交付</t>
    <rPh sb="20" eb="22">
      <t>イジョウ</t>
    </rPh>
    <rPh sb="47" eb="49">
      <t>コウフ</t>
    </rPh>
    <phoneticPr fontId="2"/>
  </si>
  <si>
    <t>バス１台当たり10万円
タクシー１台当たり５万円</t>
    <rPh sb="3" eb="4">
      <t>ダイ</t>
    </rPh>
    <rPh sb="4" eb="5">
      <t>ア</t>
    </rPh>
    <rPh sb="9" eb="11">
      <t>マンエン</t>
    </rPh>
    <rPh sb="17" eb="18">
      <t>ダイ</t>
    </rPh>
    <rPh sb="18" eb="19">
      <t>ア</t>
    </rPh>
    <rPh sb="22" eb="24">
      <t>マンエン</t>
    </rPh>
    <phoneticPr fontId="2"/>
  </si>
  <si>
    <t>伊予市新型コロナウイルス感染症対策バス・タクシー事業者支援金交付要綱</t>
    <phoneticPr fontId="2"/>
  </si>
  <si>
    <t>新型コロナウイルス感染症拡大に伴い、著しく減少した宿泊需要の喚起及び地域経済の活性化を図るため</t>
    <phoneticPr fontId="2"/>
  </si>
  <si>
    <t>市内宿泊施設に宿泊した者</t>
    <rPh sb="0" eb="2">
      <t>シナイ</t>
    </rPh>
    <rPh sb="2" eb="4">
      <t>シュクハク</t>
    </rPh>
    <rPh sb="4" eb="6">
      <t>シセツ</t>
    </rPh>
    <rPh sb="7" eb="9">
      <t>シュクハク</t>
    </rPh>
    <rPh sb="11" eb="12">
      <t>モノ</t>
    </rPh>
    <phoneticPr fontId="2"/>
  </si>
  <si>
    <t>期間中に対象施設に宿泊し、支払った宿泊料金の一部を補助</t>
    <rPh sb="0" eb="3">
      <t>キカンチュウ</t>
    </rPh>
    <rPh sb="4" eb="6">
      <t>タイショウ</t>
    </rPh>
    <rPh sb="6" eb="8">
      <t>シセツ</t>
    </rPh>
    <rPh sb="9" eb="11">
      <t>シュクハク</t>
    </rPh>
    <rPh sb="13" eb="15">
      <t>シハラ</t>
    </rPh>
    <rPh sb="17" eb="19">
      <t>シュクハク</t>
    </rPh>
    <rPh sb="19" eb="21">
      <t>リョウキン</t>
    </rPh>
    <rPh sb="22" eb="24">
      <t>イチブ</t>
    </rPh>
    <rPh sb="25" eb="27">
      <t>ホジョ</t>
    </rPh>
    <phoneticPr fontId="2"/>
  </si>
  <si>
    <t>宿泊者１人当たりの宿泊料金。１人１泊当たり2,000円を上限。</t>
    <rPh sb="28" eb="30">
      <t>ジョウゲン</t>
    </rPh>
    <phoneticPr fontId="2"/>
  </si>
  <si>
    <t>伊予市新型コロナウイルス感染症対策市内宿泊施設利用促進助成金交付要綱</t>
    <phoneticPr fontId="2"/>
  </si>
  <si>
    <t>感染症対策利子補給事業費補助金</t>
    <phoneticPr fontId="2"/>
  </si>
  <si>
    <t>愛媛県中小企業振興資金融資制度要綱に基づき、融資を受けた中小企業者等の金利負担を軽減するため</t>
    <phoneticPr fontId="2"/>
  </si>
  <si>
    <t>愛媛県新型コロナウイルス感染症対策資金を借入した額の利子</t>
    <rPh sb="20" eb="22">
      <t>カリイレ</t>
    </rPh>
    <rPh sb="24" eb="25">
      <t>ガク</t>
    </rPh>
    <rPh sb="26" eb="28">
      <t>リシ</t>
    </rPh>
    <phoneticPr fontId="2"/>
  </si>
  <si>
    <t>平均融資残高に対し、年0.5パ－セントを乗じて算出した金額。３年を限度。</t>
    <rPh sb="31" eb="32">
      <t>ネン</t>
    </rPh>
    <rPh sb="33" eb="35">
      <t>ゲンド</t>
    </rPh>
    <phoneticPr fontId="2"/>
  </si>
  <si>
    <t>伊予市新型コロナウイルス感染症対策資金利子補給金交付要綱</t>
    <phoneticPr fontId="2"/>
  </si>
  <si>
    <t>新型コロナウイルス感染症の影響により事業活動に支障が生じている中小企業者等の経営安定を図るため</t>
    <phoneticPr fontId="2"/>
  </si>
  <si>
    <t>2件（国の利子補給対象外部分の該当者）</t>
    <rPh sb="1" eb="2">
      <t>ケン</t>
    </rPh>
    <rPh sb="3" eb="4">
      <t>クニ</t>
    </rPh>
    <rPh sb="5" eb="7">
      <t>リシ</t>
    </rPh>
    <rPh sb="7" eb="9">
      <t>ホキュウ</t>
    </rPh>
    <rPh sb="9" eb="11">
      <t>タイショウ</t>
    </rPh>
    <rPh sb="11" eb="12">
      <t>ガイ</t>
    </rPh>
    <rPh sb="12" eb="14">
      <t>ブブン</t>
    </rPh>
    <rPh sb="15" eb="18">
      <t>ガイトウシャ</t>
    </rPh>
    <phoneticPr fontId="2"/>
  </si>
  <si>
    <t>株式会社日本政策金融公庫が行う融資制度の借入れした額の利子</t>
    <rPh sb="20" eb="22">
      <t>カリイ</t>
    </rPh>
    <rPh sb="25" eb="26">
      <t>ガク</t>
    </rPh>
    <rPh sb="27" eb="29">
      <t>リシ</t>
    </rPh>
    <phoneticPr fontId="2"/>
  </si>
  <si>
    <t>1.36％以内</t>
    <rPh sb="5" eb="7">
      <t>イナイ</t>
    </rPh>
    <phoneticPr fontId="2"/>
  </si>
  <si>
    <t>伊予市新型コロナウイルス感染症特別貸付等利子補給金交付要綱</t>
    <phoneticPr fontId="2"/>
  </si>
  <si>
    <t>新型コロナウイルス感染症等の影響を受けた市民の雇用を守るため</t>
    <phoneticPr fontId="2"/>
  </si>
  <si>
    <t>本市の住民基本台帳に登録されている者を令和２年２月１日から令和３年２月28日までの間に新たに雇用し、かつ、当該雇用の日から１年経過時において、引き続きその者の住民登録及び雇用が継続されている者の数</t>
    <rPh sb="95" eb="96">
      <t>モノ</t>
    </rPh>
    <rPh sb="97" eb="98">
      <t>カズ</t>
    </rPh>
    <phoneticPr fontId="2"/>
  </si>
  <si>
    <t>新規雇用従業員１人につき50万円</t>
    <phoneticPr fontId="2"/>
  </si>
  <si>
    <t>伊予市雇用促進奨励金交付要綱</t>
    <phoneticPr fontId="2"/>
  </si>
  <si>
    <t>1件</t>
    <rPh sb="1" eb="2">
      <t>ケン</t>
    </rPh>
    <phoneticPr fontId="2"/>
  </si>
  <si>
    <t>新型コロナウイルス感染症拡大の影響で多くのイベントが中止を余儀なくされたが、プラットホームコンサートでは、無観客で実施し、ライブ配信を行うなど、withコロナ時代に即した新たな試みを行うことができた。</t>
    <rPh sb="0" eb="2">
      <t>シンガタ</t>
    </rPh>
    <rPh sb="9" eb="12">
      <t>カンセンショウ</t>
    </rPh>
    <rPh sb="12" eb="14">
      <t>カクダイ</t>
    </rPh>
    <rPh sb="15" eb="17">
      <t>エイキョウ</t>
    </rPh>
    <rPh sb="18" eb="19">
      <t>オオ</t>
    </rPh>
    <rPh sb="26" eb="28">
      <t>チュウシ</t>
    </rPh>
    <rPh sb="29" eb="31">
      <t>ヨギ</t>
    </rPh>
    <rPh sb="53" eb="54">
      <t>ム</t>
    </rPh>
    <rPh sb="54" eb="56">
      <t>カンキャク</t>
    </rPh>
    <rPh sb="57" eb="59">
      <t>ジッシ</t>
    </rPh>
    <rPh sb="64" eb="66">
      <t>ハイシン</t>
    </rPh>
    <rPh sb="67" eb="68">
      <t>オコナ</t>
    </rPh>
    <rPh sb="79" eb="81">
      <t>ジダイ</t>
    </rPh>
    <rPh sb="82" eb="83">
      <t>ソク</t>
    </rPh>
    <rPh sb="85" eb="86">
      <t>アラ</t>
    </rPh>
    <rPh sb="88" eb="89">
      <t>ココロ</t>
    </rPh>
    <rPh sb="91" eb="92">
      <t>オコナ</t>
    </rPh>
    <phoneticPr fontId="2"/>
  </si>
  <si>
    <t>新型コロナウイルス感染症の影響によりイベント自体は中止したものの、次回に繋げるための会議を実施し、今後のイベントの在り方を検討することができた。</t>
    <rPh sb="0" eb="2">
      <t>シンガタ</t>
    </rPh>
    <rPh sb="9" eb="12">
      <t>カンセンショウ</t>
    </rPh>
    <rPh sb="13" eb="15">
      <t>エイキョウ</t>
    </rPh>
    <rPh sb="22" eb="24">
      <t>ジタイ</t>
    </rPh>
    <rPh sb="25" eb="27">
      <t>チュウシ</t>
    </rPh>
    <rPh sb="33" eb="34">
      <t>ツギ</t>
    </rPh>
    <rPh sb="34" eb="35">
      <t>カイ</t>
    </rPh>
    <rPh sb="36" eb="37">
      <t>ツナ</t>
    </rPh>
    <rPh sb="42" eb="44">
      <t>カイギ</t>
    </rPh>
    <rPh sb="45" eb="47">
      <t>ジッシ</t>
    </rPh>
    <rPh sb="49" eb="51">
      <t>コンゴ</t>
    </rPh>
    <rPh sb="57" eb="58">
      <t>ア</t>
    </rPh>
    <rPh sb="59" eb="60">
      <t>カタ</t>
    </rPh>
    <rPh sb="61" eb="63">
      <t>ケントウ</t>
    </rPh>
    <phoneticPr fontId="2"/>
  </si>
  <si>
    <t>新型コロナウイルス感染症の影響により多くのイベントが中止となったが、市が発注した業務を受注し、当市の魅力を市内外へ発信することができた。</t>
    <rPh sb="0" eb="2">
      <t>シンガタ</t>
    </rPh>
    <rPh sb="9" eb="12">
      <t>カンセンショウ</t>
    </rPh>
    <rPh sb="13" eb="15">
      <t>エイキョウ</t>
    </rPh>
    <rPh sb="18" eb="19">
      <t>オオ</t>
    </rPh>
    <rPh sb="26" eb="28">
      <t>チュウシ</t>
    </rPh>
    <rPh sb="34" eb="35">
      <t>シ</t>
    </rPh>
    <rPh sb="36" eb="38">
      <t>ハッチュウ</t>
    </rPh>
    <rPh sb="40" eb="42">
      <t>ギョウム</t>
    </rPh>
    <rPh sb="43" eb="45">
      <t>ジュチュウ</t>
    </rPh>
    <rPh sb="47" eb="49">
      <t>トウシ</t>
    </rPh>
    <rPh sb="50" eb="52">
      <t>ミリョク</t>
    </rPh>
    <rPh sb="53" eb="55">
      <t>シナイ</t>
    </rPh>
    <rPh sb="55" eb="56">
      <t>ガイ</t>
    </rPh>
    <rPh sb="57" eb="59">
      <t>ハッシン</t>
    </rPh>
    <phoneticPr fontId="2"/>
  </si>
  <si>
    <t>地元を知り尽くした観光ガイドにより、観光客のニーズを満たすとともに、地域の小中学生等に対し伊予市への愛着と誇りを醸成することができた。またガイドマップを制作し、観光客の市内周遊を促すことができた。</t>
    <rPh sb="41" eb="42">
      <t>トウ</t>
    </rPh>
    <phoneticPr fontId="2"/>
  </si>
  <si>
    <t>郡中の様々な魅力や個人商店を紹介する冊子を発行。また、郷土の町人文化を掘り起こすこを目的に江戸期の俳人を取り上げた冊子を作成し、まちの魅力を発信することができた。</t>
    <phoneticPr fontId="2"/>
  </si>
  <si>
    <t>経営に関する悩みや法律問題への助言など、中小企業診断士・弁護士・税理士・社会労務士の専門家による相談指導を実施し、事業者の経営の安定化に寄与することができた。</t>
    <phoneticPr fontId="2"/>
  </si>
  <si>
    <t>老人クラブごと会員数×750円、会員数20人以上クラブ数×5,500円（各老人クラブ）
市老連会員数×250円、活動活性化事業856,000円（伊予市老人クラブ連合会）</t>
    <phoneticPr fontId="2"/>
  </si>
  <si>
    <t>農村環境の保全を図るため、地域ぐるみで農村景観を守る活動が行われるとともに、老朽化した施設の補修・更新等により農業生産基盤の機能が維持される。</t>
    <phoneticPr fontId="2"/>
  </si>
  <si>
    <t>自然豊かな住みよい郷土づくりの一環として、自然愛護活動の実践により自然を愛する心豊かな少年・少女を育てるため</t>
    <phoneticPr fontId="2"/>
  </si>
  <si>
    <t>自然愛護活動の実践により自然を愛する心豊かな少年・少女の育成</t>
    <rPh sb="28" eb="30">
      <t>イクセイ</t>
    </rPh>
    <phoneticPr fontId="2"/>
  </si>
  <si>
    <t>原木しいたけの生産振興と農林業経営の安定向上を図るため</t>
    <phoneticPr fontId="2"/>
  </si>
  <si>
    <t>原木しいたけの生産振興と農林業経営の安定向上</t>
    <phoneticPr fontId="2"/>
  </si>
  <si>
    <t>森林資源の有効利用と木材生産量の増加を図るため、杉や桧の搬出間伐を推進し、一年を通して間伐材を地元原木市場へ出荷することにより、原木市場の価格安定を目指す。</t>
    <phoneticPr fontId="2"/>
  </si>
  <si>
    <t>原木市場の価格安定</t>
    <phoneticPr fontId="2"/>
  </si>
  <si>
    <t>新型コロナウイルス感染症の影響により価格が下落する市内の山林所有者等に対し補助金を交付することで、伊予市の適正な森林整備を図るため</t>
    <rPh sb="61" eb="62">
      <t>ハカ</t>
    </rPh>
    <phoneticPr fontId="2"/>
  </si>
  <si>
    <t>①市内の民有林から森林法(昭和２６年法律第２４９号)に基づき適正に伐採した４齢級以上の杉又は桧で、指定市場（別表に掲げる市場をいう。以下同じ。）へ出荷されたもの②指定市場における１立法メートル当たりの木材単価が、過去３年間の同月の平均単価から１，０００円以上の下げ幅となっているときに出荷された木材</t>
    <phoneticPr fontId="2"/>
  </si>
  <si>
    <t>補助金の額は、出荷した木材の材積に補助単価を乗じて得た額とする。補助単価は、出荷時の指定市場の月平均木材単価と当該指定市場の過去３年間の月平均木材単価との差額（１００円未満切捨て）とする。ただし、１立方メートル当たり１，５００円を上限とする。</t>
    <phoneticPr fontId="2"/>
  </si>
  <si>
    <t>伊予市の適正な森林整備維持</t>
    <rPh sb="11" eb="13">
      <t>イジ</t>
    </rPh>
    <phoneticPr fontId="2"/>
  </si>
  <si>
    <t>令和２年度伊予市木材価格緊急対策事業費補助金交付要綱</t>
    <phoneticPr fontId="2"/>
  </si>
  <si>
    <t>森林施業の集約化や路網整備を通じて施業の低コスト化を図りつつ森林整備を計画的に推進するとともに、森林の有する多面的機能の維持・増進を図る。</t>
    <phoneticPr fontId="2"/>
  </si>
  <si>
    <t>森林施業の低コスト化と森林の有する多面的機能の維持・増進</t>
    <rPh sb="2" eb="4">
      <t>セギョウ</t>
    </rPh>
    <rPh sb="5" eb="6">
      <t>テイ</t>
    </rPh>
    <rPh sb="9" eb="10">
      <t>カ</t>
    </rPh>
    <phoneticPr fontId="2"/>
  </si>
  <si>
    <t>建築物における木材利用の拡大を促し、林業の活性化、建築関係産業の振興及び定住促進を図るため。</t>
    <phoneticPr fontId="2"/>
  </si>
  <si>
    <t>地域材利用率向上による林業活性化と市内建築関係産業の振興</t>
    <rPh sb="0" eb="2">
      <t>チイキ</t>
    </rPh>
    <rPh sb="2" eb="3">
      <t>ザイ</t>
    </rPh>
    <rPh sb="3" eb="5">
      <t>リヨウ</t>
    </rPh>
    <rPh sb="5" eb="6">
      <t>リツ</t>
    </rPh>
    <rPh sb="6" eb="8">
      <t>コウジョウ</t>
    </rPh>
    <rPh sb="11" eb="13">
      <t>リンギョウ</t>
    </rPh>
    <rPh sb="13" eb="16">
      <t>カッセイカ</t>
    </rPh>
    <rPh sb="17" eb="19">
      <t>シナイ</t>
    </rPh>
    <phoneticPr fontId="2"/>
  </si>
  <si>
    <t>加工施設の効率化・競争力のある製品への転換、原木供給の低コスト化等を通じた体質強化及び輸出促進</t>
    <phoneticPr fontId="2"/>
  </si>
  <si>
    <t xml:space="preserve">森林の多面的機能が効果的、効率的に発揮されるよう、長期にわたって手入れをされていない里山林を優先的に実施する取組を支援し、森林及び山村の活性化を図る。
</t>
    <phoneticPr fontId="2"/>
  </si>
  <si>
    <t>活動支援事業
①活動推進費
②地域環境保全タイプ（里山林保全）
③地域環境保全タイプ（侵入竹除去・竹林整備）
④森林資源利用タイプ
⑤森林機能強化タイプ</t>
    <rPh sb="28" eb="29">
      <t>ホ</t>
    </rPh>
    <phoneticPr fontId="2"/>
  </si>
  <si>
    <t>森林及び山村の活性化</t>
    <phoneticPr fontId="2"/>
  </si>
  <si>
    <t>各地域内の林道等の維持管理に係る生産者負担の軽減を図ることで、林業の継続が期待される。</t>
    <rPh sb="5" eb="6">
      <t>ハヤシ</t>
    </rPh>
    <rPh sb="16" eb="19">
      <t>セイサンシャ</t>
    </rPh>
    <rPh sb="31" eb="33">
      <t>リンギョウ</t>
    </rPh>
    <phoneticPr fontId="2"/>
  </si>
  <si>
    <t>面的まとまりのある森林整備による効率的な施業実施による国産材の安定的な供給</t>
    <rPh sb="0" eb="2">
      <t>メンテキ</t>
    </rPh>
    <rPh sb="9" eb="11">
      <t>シンリン</t>
    </rPh>
    <rPh sb="11" eb="13">
      <t>セイビ</t>
    </rPh>
    <rPh sb="16" eb="19">
      <t>コウリツテキ</t>
    </rPh>
    <rPh sb="20" eb="22">
      <t>セギョウ</t>
    </rPh>
    <rPh sb="22" eb="24">
      <t>ジッシ</t>
    </rPh>
    <rPh sb="27" eb="30">
      <t>コクサンザイ</t>
    </rPh>
    <rPh sb="31" eb="34">
      <t>アンテイテキ</t>
    </rPh>
    <rPh sb="35" eb="37">
      <t>キョウキュウ</t>
    </rPh>
    <phoneticPr fontId="2"/>
  </si>
  <si>
    <t>新型コロナウイルス感染症の影響により、水産物の流通が停滞しているため、市内の学校給食向けに市内産水産物を用途転換し供給することにより本市の漁家経営の立て直しを図ることを目的とする。</t>
    <rPh sb="76" eb="77">
      <t>ナオ</t>
    </rPh>
    <rPh sb="79" eb="80">
      <t>ハカ</t>
    </rPh>
    <rPh sb="84" eb="86">
      <t>モクテキ</t>
    </rPh>
    <phoneticPr fontId="2"/>
  </si>
  <si>
    <t>愛媛県漁業協同組合</t>
    <rPh sb="0" eb="3">
      <t>エヒメケン</t>
    </rPh>
    <rPh sb="3" eb="5">
      <t>ギョギョウ</t>
    </rPh>
    <rPh sb="5" eb="7">
      <t>キョウドウ</t>
    </rPh>
    <rPh sb="7" eb="9">
      <t>クミアイ</t>
    </rPh>
    <phoneticPr fontId="2"/>
  </si>
  <si>
    <t>愛媛県が実施する同事業のうち、学校給食への水産物の提供に係る事業</t>
    <rPh sb="0" eb="3">
      <t>エヒメケン</t>
    </rPh>
    <rPh sb="4" eb="6">
      <t>ジッシ</t>
    </rPh>
    <rPh sb="8" eb="9">
      <t>ドウ</t>
    </rPh>
    <phoneticPr fontId="2"/>
  </si>
  <si>
    <t>補助率　10/10以内（補助対象経費より県補助金額を差し引いたもの）</t>
    <phoneticPr fontId="2"/>
  </si>
  <si>
    <t>市内の学校給食向けに市内産水産物を用途転換し供給することにより本市の漁家経営の立て直しが期待される。</t>
    <rPh sb="44" eb="46">
      <t>キタイ</t>
    </rPh>
    <phoneticPr fontId="2"/>
  </si>
  <si>
    <t>令和２年度伊予市県産水産物消費拡大緊急対策事業費補助金交付要綱</t>
    <phoneticPr fontId="2"/>
  </si>
  <si>
    <t>漁業者が本市漁業近代化事業に必要な資金の貸付けを金融機関から受けるとき、当該融資機関に対し、その利子を補給することにより漁業経営の近代化と合理化を図ることを目的とする。</t>
    <phoneticPr fontId="2"/>
  </si>
  <si>
    <r>
      <t>①漁業振興施設に必要な資金</t>
    </r>
    <r>
      <rPr>
        <sz val="10"/>
        <rFont val="Microsoft JhengHei"/>
        <family val="2"/>
        <charset val="136"/>
      </rPr>
      <t xml:space="preserve">
</t>
    </r>
    <r>
      <rPr>
        <sz val="10"/>
        <rFont val="BIZ UDPゴシック"/>
        <family val="3"/>
        <charset val="128"/>
      </rPr>
      <t>②漁船の建造、改造</t>
    </r>
    <r>
      <rPr>
        <sz val="10"/>
        <rFont val="Microsoft JhengHei"/>
        <family val="2"/>
        <charset val="136"/>
      </rPr>
      <t>⼜</t>
    </r>
    <r>
      <rPr>
        <sz val="10"/>
        <rFont val="BIZ UDPゴシック"/>
        <family val="3"/>
        <charset val="128"/>
      </rPr>
      <t>は購</t>
    </r>
    <r>
      <rPr>
        <sz val="10"/>
        <rFont val="Microsoft JhengHei"/>
        <family val="2"/>
        <charset val="136"/>
      </rPr>
      <t>⼊</t>
    </r>
    <r>
      <rPr>
        <sz val="10"/>
        <rFont val="BIZ UDPゴシック"/>
        <family val="3"/>
        <charset val="128"/>
      </rPr>
      <t>に必要な資金</t>
    </r>
    <r>
      <rPr>
        <sz val="10"/>
        <rFont val="Microsoft JhengHei"/>
        <family val="2"/>
        <charset val="136"/>
      </rPr>
      <t xml:space="preserve">
</t>
    </r>
    <r>
      <rPr>
        <sz val="10"/>
        <rFont val="BIZ UDPゴシック"/>
        <family val="3"/>
        <charset val="128"/>
      </rPr>
      <t>③漁具の取得に必要な資金</t>
    </r>
    <r>
      <rPr>
        <sz val="10"/>
        <rFont val="Microsoft JhengHei"/>
        <family val="2"/>
        <charset val="136"/>
      </rPr>
      <t xml:space="preserve">
</t>
    </r>
    <r>
      <rPr>
        <sz val="10"/>
        <rFont val="BIZ UDPゴシック"/>
        <family val="3"/>
        <charset val="128"/>
      </rPr>
      <t>④漁場改良に必要な資金</t>
    </r>
    <rPh sb="12" eb="13">
      <t>カネ</t>
    </rPh>
    <rPh sb="32" eb="33">
      <t>カネ</t>
    </rPh>
    <rPh sb="45" eb="46">
      <t>カネ</t>
    </rPh>
    <rPh sb="57" eb="58">
      <t>カネ</t>
    </rPh>
    <phoneticPr fontId="2"/>
  </si>
  <si>
    <t>漁業者及び漁業協同組合に対し、低利資金の融資を円滑にする措置を講じることにより、漁業経営の近代化と合理化を図ることで、漁業振興が期待される。</t>
    <rPh sb="64" eb="66">
      <t>キタイ</t>
    </rPh>
    <phoneticPr fontId="2"/>
  </si>
  <si>
    <t>伊予市双海地域の漁業協同組合女性部が組織及び運営基盤を強化し、女性ならではの豊かな発想に基づく企画や相互間交流等、積極的な事業活動を行うことにより、地域の水産業の健全な発展を図ることを目的とする。</t>
    <phoneticPr fontId="2"/>
  </si>
  <si>
    <t>伊予市双海地域の漁業協同組合女性部が組織及び運営基盤を強化することで、地域の水産業の健全な発展を図ることができる。</t>
    <phoneticPr fontId="2"/>
  </si>
  <si>
    <t>水産物の食生活における重要性を見直し、地域における魚の消費拡大を目的として、魚料理講習会を実施することにより、魚食普及活動の推進が期待される。</t>
    <rPh sb="65" eb="67">
      <t>キタイ</t>
    </rPh>
    <phoneticPr fontId="2"/>
  </si>
  <si>
    <t>伊予市双海地域の次世代を担う若い漁業者で構成する組織が、自主研修及び積極的な地域活動等を行うことにより、地域の水産業の健全な発展を図ることができる。</t>
    <phoneticPr fontId="2"/>
  </si>
  <si>
    <t>新規漁業就業者に対し、漁船燃料代、種苗購入費その他漁業に必要な消耗品購入費を支援するのに必要な経費を補助することにより、漁獲物の品質向上を図り、安定した漁家経営の実現及び定着促進が期待される。</t>
    <rPh sb="90" eb="92">
      <t>キタイ</t>
    </rPh>
    <phoneticPr fontId="2"/>
  </si>
  <si>
    <t>伊予市双海地域の漁業の担い手である漁業後継者で構成する組織が漁業技術の向上及び漁家経営の強化についての研修や情報交換等積極的な活動を行うことにより、地域水産業の健全な発展を図ることを目的とする。</t>
    <phoneticPr fontId="2"/>
  </si>
  <si>
    <t>上灘青年漁業者協議会
下灘漁業青年協議会</t>
    <rPh sb="0" eb="2">
      <t>カミナダ</t>
    </rPh>
    <rPh sb="2" eb="4">
      <t>セイネン</t>
    </rPh>
    <rPh sb="4" eb="6">
      <t>ギョギョウ</t>
    </rPh>
    <rPh sb="6" eb="7">
      <t>シャ</t>
    </rPh>
    <rPh sb="7" eb="10">
      <t>キョウギカイ</t>
    </rPh>
    <rPh sb="11" eb="13">
      <t>シモナダ</t>
    </rPh>
    <rPh sb="13" eb="15">
      <t>ギョギョウ</t>
    </rPh>
    <rPh sb="15" eb="17">
      <t>セイネン</t>
    </rPh>
    <rPh sb="17" eb="20">
      <t>キョウギカイ</t>
    </rPh>
    <phoneticPr fontId="2"/>
  </si>
  <si>
    <t>予算の範囲内において定額</t>
    <phoneticPr fontId="2"/>
  </si>
  <si>
    <t>伊予市双海地域の漁業の担い手である漁業後継者で構成する組織が、研修や情報交換等積極的な活動を行うことにより、地域水産業の健全な発展を図ることができる。</t>
    <phoneticPr fontId="2"/>
  </si>
  <si>
    <t>伊予市双海町漁業後継者対策事業費補助金交付要綱</t>
    <phoneticPr fontId="2"/>
  </si>
  <si>
    <t>伊予漁業協同組合が組織及び運営基盤を強化充実し、積極的な事業活動を行うことにより、漁業の総合的な改善発達を図ることを目的とする。</t>
    <phoneticPr fontId="2"/>
  </si>
  <si>
    <t>伊予漁業協同組合</t>
    <rPh sb="0" eb="2">
      <t>イヨ</t>
    </rPh>
    <rPh sb="2" eb="4">
      <t>ギョギョウ</t>
    </rPh>
    <rPh sb="4" eb="6">
      <t>キョウドウ</t>
    </rPh>
    <rPh sb="6" eb="8">
      <t>クミアイ</t>
    </rPh>
    <phoneticPr fontId="2"/>
  </si>
  <si>
    <t>漁業後継者の育成と活動の活性化、先進的な技術の導入、漁場環境の整備、魚食普及活動の推進、海岸灯の維持管理、栽培技術の研修など、地域水産業の推進に係る活動を支援することで、漁業の総合的な改善発達が期待される。</t>
    <rPh sb="97" eb="99">
      <t>キタイ</t>
    </rPh>
    <phoneticPr fontId="2"/>
  </si>
  <si>
    <t>伊予市水産漁業振興事業補助金交付要綱</t>
    <phoneticPr fontId="2"/>
  </si>
  <si>
    <t>漁業の振興並びに市民の生活環境保全を図ることを目的とする。</t>
    <phoneticPr fontId="2"/>
  </si>
  <si>
    <t>補助対象経費の10分の4以内</t>
    <phoneticPr fontId="2"/>
  </si>
  <si>
    <t>漁業廃棄物について、漁業協同組合が事業実施主体となり、適正処理を行うことで漁村における環境保全が期待される。</t>
    <rPh sb="48" eb="50">
      <t>キタイ</t>
    </rPh>
    <phoneticPr fontId="2"/>
  </si>
  <si>
    <t>伊予市農業及び漁業廃棄物処理事業費補助金交付要綱</t>
    <phoneticPr fontId="2"/>
  </si>
  <si>
    <t>修学旅行キャンセル料支援事業費補助金</t>
  </si>
  <si>
    <t>新型コロナウイルス感染症の拡大防止のため、実施を予定していた修学旅行を取りやめたこと等に伴うキャンセル料等の一部を補助することにより、児童生徒の保護者の経済的負担の軽減を図ることを目的とする。</t>
  </si>
  <si>
    <t>中止された修学旅行への参加の申し込みをしていた児童生徒の保護者</t>
  </si>
  <si>
    <t>生徒73人の保護者</t>
    <rPh sb="0" eb="2">
      <t>セイト</t>
    </rPh>
    <rPh sb="4" eb="5">
      <t>ニン</t>
    </rPh>
    <rPh sb="6" eb="9">
      <t>ホゴシャ</t>
    </rPh>
    <phoneticPr fontId="2"/>
  </si>
  <si>
    <t>中止された修学旅行への参加の申込みをしていた児童生徒の保護者に交付する。</t>
    <rPh sb="31" eb="33">
      <t>コウフ</t>
    </rPh>
    <phoneticPr fontId="2"/>
  </si>
  <si>
    <t>参加申し込みをしていた修学旅行代金の20%以内を限度額として交付する。</t>
    <rPh sb="24" eb="26">
      <t>ゲンド</t>
    </rPh>
    <rPh sb="26" eb="27">
      <t>ガク</t>
    </rPh>
    <rPh sb="30" eb="32">
      <t>コウフ</t>
    </rPh>
    <phoneticPr fontId="2"/>
  </si>
  <si>
    <t>修学旅行の中止により生じた保護者負担の軽減を図ることができた。大半の学校は、コロナ感染が落ち着いている時期に実施することができたため、3月補正で減額を行った。</t>
    <rPh sb="0" eb="2">
      <t>シュウガク</t>
    </rPh>
    <rPh sb="2" eb="4">
      <t>リョコウ</t>
    </rPh>
    <rPh sb="5" eb="7">
      <t>チュウシ</t>
    </rPh>
    <rPh sb="19" eb="21">
      <t>ケイゲン</t>
    </rPh>
    <rPh sb="22" eb="23">
      <t>ハカ</t>
    </rPh>
    <phoneticPr fontId="2"/>
  </si>
  <si>
    <t>伊予市立小中学校の修学旅行の中止等に伴うキャンセル料等支援補助金交付要綱</t>
  </si>
  <si>
    <t>新型コロナウイルス感染症の拡大防止のため実施された小・中学校の一斉臨時休業に伴い、児童の保護者の経済的負担の軽減を図ることを目的とする。</t>
    <phoneticPr fontId="2"/>
  </si>
  <si>
    <t>準要保護者
特別支援教育就学奨励事業の対象者</t>
    <phoneticPr fontId="2"/>
  </si>
  <si>
    <t>延べ520人</t>
    <rPh sb="0" eb="1">
      <t>ノ</t>
    </rPh>
    <rPh sb="5" eb="6">
      <t>ニン</t>
    </rPh>
    <phoneticPr fontId="2"/>
  </si>
  <si>
    <t>250円×日数
（牛乳除去費は減額）
250円×日数×1/2</t>
    <rPh sb="3" eb="4">
      <t>エン</t>
    </rPh>
    <rPh sb="5" eb="7">
      <t>ニッスウ</t>
    </rPh>
    <rPh sb="9" eb="11">
      <t>ギュウニュウ</t>
    </rPh>
    <rPh sb="11" eb="13">
      <t>ジョキョ</t>
    </rPh>
    <rPh sb="13" eb="14">
      <t>ヒ</t>
    </rPh>
    <rPh sb="15" eb="17">
      <t>ゲンガク</t>
    </rPh>
    <rPh sb="22" eb="23">
      <t>エン</t>
    </rPh>
    <rPh sb="24" eb="26">
      <t>ニッスウ</t>
    </rPh>
    <phoneticPr fontId="2"/>
  </si>
  <si>
    <t>児童の保護者の経済的負担の軽減を図ることができた。</t>
    <phoneticPr fontId="2"/>
  </si>
  <si>
    <t>　公共交通機関を利用する児童の保護者に、予算の範囲内で費用を補助することにより、通学費の軽減と均衡を図ることができた。</t>
    <phoneticPr fontId="2"/>
  </si>
  <si>
    <t>各小学校</t>
    <rPh sb="0" eb="1">
      <t>カク</t>
    </rPh>
    <phoneticPr fontId="2"/>
  </si>
  <si>
    <t>9校</t>
    <rPh sb="1" eb="2">
      <t>コウ</t>
    </rPh>
    <phoneticPr fontId="2"/>
  </si>
  <si>
    <t>縦割り班活動、地域との交流事業、校外活動、幼稚園等との交流、郷土の伝統芸能体験、ゲストティーチャー招聘、収穫体験、校内書初め大会等</t>
    <rPh sb="21" eb="24">
      <t>ヨウチエン</t>
    </rPh>
    <rPh sb="24" eb="25">
      <t>トウ</t>
    </rPh>
    <phoneticPr fontId="2"/>
  </si>
  <si>
    <t>児童の「生きる力」を育むために、本市の各小学校において、総合的な学習の時間をはじめ、学校教育全体において特色ある学校づくりを目指し、本市教育の向上に寄与した。</t>
    <rPh sb="74" eb="76">
      <t>キヨ</t>
    </rPh>
    <phoneticPr fontId="2"/>
  </si>
  <si>
    <t>新型コロナウイルス感染症の拡大防止のため実施された小・中学校の一斉臨時休業に伴い、生徒の保護者の経済的負担の軽減を図ることを目的とする。</t>
    <phoneticPr fontId="2"/>
  </si>
  <si>
    <t>延べ244人</t>
    <rPh sb="0" eb="1">
      <t>ノ</t>
    </rPh>
    <rPh sb="5" eb="6">
      <t>ニン</t>
    </rPh>
    <phoneticPr fontId="2"/>
  </si>
  <si>
    <t>285円×日数
285円×日数×1/2</t>
    <rPh sb="3" eb="4">
      <t>エン</t>
    </rPh>
    <rPh sb="5" eb="7">
      <t>ニッスウ</t>
    </rPh>
    <rPh sb="11" eb="12">
      <t>エン</t>
    </rPh>
    <rPh sb="13" eb="15">
      <t>ニッスウ</t>
    </rPh>
    <phoneticPr fontId="2"/>
  </si>
  <si>
    <t>生徒の保護者の経済的負担の軽減を図ることができた。</t>
    <rPh sb="0" eb="2">
      <t>セイト</t>
    </rPh>
    <phoneticPr fontId="2"/>
  </si>
  <si>
    <t>通学用ヘルメット購入補助金</t>
    <rPh sb="0" eb="3">
      <t>ツウガクヨウ</t>
    </rPh>
    <rPh sb="8" eb="10">
      <t>コウニュウ</t>
    </rPh>
    <rPh sb="10" eb="13">
      <t>ホジョキン</t>
    </rPh>
    <phoneticPr fontId="1"/>
  </si>
  <si>
    <t>遠距離自転車通学する生徒保護者の経済的負担を軽減し、通学時の交通安全性の向上に寄与した。</t>
    <rPh sb="0" eb="3">
      <t>エンキョリ</t>
    </rPh>
    <rPh sb="3" eb="6">
      <t>ジテンシャ</t>
    </rPh>
    <rPh sb="6" eb="8">
      <t>ツウガク</t>
    </rPh>
    <rPh sb="10" eb="12">
      <t>セイト</t>
    </rPh>
    <rPh sb="12" eb="14">
      <t>ホゴ</t>
    </rPh>
    <rPh sb="14" eb="15">
      <t>シャ</t>
    </rPh>
    <rPh sb="16" eb="18">
      <t>ケイザイ</t>
    </rPh>
    <rPh sb="18" eb="19">
      <t>テキ</t>
    </rPh>
    <rPh sb="19" eb="21">
      <t>フタン</t>
    </rPh>
    <rPh sb="22" eb="24">
      <t>ケイゲン</t>
    </rPh>
    <rPh sb="26" eb="28">
      <t>ツウガク</t>
    </rPh>
    <rPh sb="28" eb="29">
      <t>ジ</t>
    </rPh>
    <rPh sb="30" eb="32">
      <t>コウツウ</t>
    </rPh>
    <rPh sb="32" eb="34">
      <t>アンゼン</t>
    </rPh>
    <rPh sb="34" eb="35">
      <t>セイ</t>
    </rPh>
    <rPh sb="36" eb="38">
      <t>コウジョウ</t>
    </rPh>
    <rPh sb="39" eb="41">
      <t>キヨ</t>
    </rPh>
    <phoneticPr fontId="2"/>
  </si>
  <si>
    <t>各中学校</t>
    <rPh sb="0" eb="1">
      <t>カク</t>
    </rPh>
    <phoneticPr fontId="2"/>
  </si>
  <si>
    <t>４校</t>
    <rPh sb="1" eb="2">
      <t>コウ</t>
    </rPh>
    <phoneticPr fontId="2"/>
  </si>
  <si>
    <t>ふるさと学習、職場体験、キャリア教育、人権フェスタ、校内の緑化と栽培実習、他校との交流学習、ボランティア活動、少年の日記、坊ちゃん劇場観劇等</t>
    <rPh sb="37" eb="39">
      <t>タコウ</t>
    </rPh>
    <rPh sb="43" eb="45">
      <t>ガクシュウ</t>
    </rPh>
    <phoneticPr fontId="2"/>
  </si>
  <si>
    <t>生徒の「生きる力」を育むために、本市の各中学校において、総合的な学習の時間をはじめ、学校教育全体において特色ある学校づくりを目指し、本市教育の向上に寄与した。</t>
    <rPh sb="74" eb="76">
      <t>キヨ</t>
    </rPh>
    <phoneticPr fontId="2"/>
  </si>
  <si>
    <t>児童福祉施設における新型コロナウイルス感染症対策に係る経費を補助することで、施設の負担軽減を図り、感染予防に努める。</t>
    <phoneticPr fontId="2"/>
  </si>
  <si>
    <t>8団体（16クラブ）</t>
    <rPh sb="1" eb="3">
      <t>ダンタイ</t>
    </rPh>
    <phoneticPr fontId="2"/>
  </si>
  <si>
    <t>感染対策のために必要な消耗品や備品購入に対する経費</t>
    <phoneticPr fontId="2"/>
  </si>
  <si>
    <t>感染対策を徹底することで、事業を中止することなく実施することができた。</t>
    <phoneticPr fontId="2"/>
  </si>
  <si>
    <t>伊予市民間児童福祉施設等新型コロナウイルス感染症対策事業費補助金交付要綱
国の子ども・子育て支援交付金交付要綱</t>
    <phoneticPr fontId="2"/>
  </si>
  <si>
    <t>補助金を活用することによって支援員を適正に配置することができ、障がい児に必要な支援を行うことができた。</t>
    <rPh sb="0" eb="3">
      <t>ホジョキン</t>
    </rPh>
    <rPh sb="4" eb="6">
      <t>カツヨウ</t>
    </rPh>
    <rPh sb="14" eb="16">
      <t>シエン</t>
    </rPh>
    <rPh sb="16" eb="17">
      <t>イン</t>
    </rPh>
    <rPh sb="18" eb="20">
      <t>テキセイ</t>
    </rPh>
    <rPh sb="21" eb="23">
      <t>ハイチ</t>
    </rPh>
    <rPh sb="31" eb="32">
      <t>ショウ</t>
    </rPh>
    <rPh sb="34" eb="35">
      <t>ジ</t>
    </rPh>
    <rPh sb="36" eb="38">
      <t>ヒツヨウ</t>
    </rPh>
    <rPh sb="39" eb="41">
      <t>シエン</t>
    </rPh>
    <rPh sb="42" eb="43">
      <t>オコナ</t>
    </rPh>
    <phoneticPr fontId="2"/>
  </si>
  <si>
    <t>保育所及び地域住民が連携して行っている地域交流活動に対して補助を行うことにより、園児や保護者が地域住民の方と活動を通して交流できる場を提供することができ、地域住民の子育て支援活動の推進を図ることができた。</t>
    <rPh sb="0" eb="2">
      <t>ホイク</t>
    </rPh>
    <rPh sb="2" eb="3">
      <t>ショ</t>
    </rPh>
    <rPh sb="3" eb="4">
      <t>オヨ</t>
    </rPh>
    <rPh sb="5" eb="7">
      <t>チイキ</t>
    </rPh>
    <rPh sb="7" eb="9">
      <t>ジュウミン</t>
    </rPh>
    <rPh sb="10" eb="12">
      <t>レンケイ</t>
    </rPh>
    <rPh sb="14" eb="15">
      <t>オコナ</t>
    </rPh>
    <rPh sb="19" eb="21">
      <t>チイキ</t>
    </rPh>
    <rPh sb="21" eb="23">
      <t>コウリュウ</t>
    </rPh>
    <rPh sb="23" eb="25">
      <t>カツドウ</t>
    </rPh>
    <rPh sb="26" eb="27">
      <t>タイ</t>
    </rPh>
    <rPh sb="29" eb="31">
      <t>ホジョ</t>
    </rPh>
    <rPh sb="32" eb="33">
      <t>オコナ</t>
    </rPh>
    <rPh sb="40" eb="42">
      <t>エンジ</t>
    </rPh>
    <rPh sb="43" eb="46">
      <t>ホゴシャ</t>
    </rPh>
    <rPh sb="47" eb="49">
      <t>チイキ</t>
    </rPh>
    <rPh sb="49" eb="51">
      <t>ジュウミン</t>
    </rPh>
    <rPh sb="52" eb="53">
      <t>カタ</t>
    </rPh>
    <rPh sb="54" eb="56">
      <t>カツドウ</t>
    </rPh>
    <rPh sb="57" eb="58">
      <t>トオ</t>
    </rPh>
    <rPh sb="60" eb="62">
      <t>コウリュウ</t>
    </rPh>
    <rPh sb="65" eb="66">
      <t>バ</t>
    </rPh>
    <rPh sb="67" eb="69">
      <t>テイキョウ</t>
    </rPh>
    <rPh sb="77" eb="79">
      <t>チイキ</t>
    </rPh>
    <rPh sb="79" eb="81">
      <t>ジュウミン</t>
    </rPh>
    <rPh sb="82" eb="84">
      <t>コソダ</t>
    </rPh>
    <rPh sb="85" eb="87">
      <t>シエン</t>
    </rPh>
    <rPh sb="87" eb="89">
      <t>カツドウ</t>
    </rPh>
    <rPh sb="90" eb="92">
      <t>スイシン</t>
    </rPh>
    <rPh sb="93" eb="94">
      <t>ハカ</t>
    </rPh>
    <phoneticPr fontId="2"/>
  </si>
  <si>
    <t>子どもを持ちたい人が安心して生み育てられることができる環境を整えるため、子育て世帯への経済的支援を行う事業を実施することにより、福祉の向上及び少子化対策を促進するとともに、併せて地域経済の活性化に資することを目的とする。</t>
    <phoneticPr fontId="2"/>
  </si>
  <si>
    <t>７社（８店舗）</t>
    <rPh sb="1" eb="2">
      <t>シャ</t>
    </rPh>
    <rPh sb="4" eb="6">
      <t>テンポ</t>
    </rPh>
    <phoneticPr fontId="2"/>
  </si>
  <si>
    <t>23,000～
2,474,000</t>
    <phoneticPr fontId="2"/>
  </si>
  <si>
    <t>第２子以降の子が出生した保護者に対し、５万円分（1,000円×50枚）の紙オムツ購入補助券を交付。</t>
    <rPh sb="8" eb="10">
      <t>シュッショウ</t>
    </rPh>
    <phoneticPr fontId="2"/>
  </si>
  <si>
    <t>子育て世帯への経済的支援を行うことにより、福祉の向上及び少子化対策を促進するとともに、市内の登録店舗で紙おむつを購入することによって、地域経済の活性化に資することができた。</t>
    <rPh sb="43" eb="45">
      <t>シナイ</t>
    </rPh>
    <rPh sb="46" eb="48">
      <t>トウロク</t>
    </rPh>
    <rPh sb="48" eb="50">
      <t>テンポ</t>
    </rPh>
    <rPh sb="51" eb="52">
      <t>カミ</t>
    </rPh>
    <rPh sb="56" eb="58">
      <t>コウニュウ</t>
    </rPh>
    <phoneticPr fontId="2"/>
  </si>
  <si>
    <t>育児不安等の相談やサークル活動、講習会等の実施を行うことにより、子育て支援のネットワークを構築できた。</t>
    <rPh sb="0" eb="2">
      <t>イクジ</t>
    </rPh>
    <rPh sb="2" eb="4">
      <t>フアン</t>
    </rPh>
    <rPh sb="4" eb="5">
      <t>トウ</t>
    </rPh>
    <rPh sb="6" eb="8">
      <t>ソウダン</t>
    </rPh>
    <rPh sb="13" eb="15">
      <t>カツドウ</t>
    </rPh>
    <rPh sb="16" eb="19">
      <t>コウシュウカイ</t>
    </rPh>
    <rPh sb="19" eb="20">
      <t>トウ</t>
    </rPh>
    <rPh sb="21" eb="23">
      <t>ジッシ</t>
    </rPh>
    <rPh sb="24" eb="25">
      <t>オコナ</t>
    </rPh>
    <rPh sb="32" eb="34">
      <t>コソダ</t>
    </rPh>
    <rPh sb="35" eb="37">
      <t>シエン</t>
    </rPh>
    <rPh sb="45" eb="47">
      <t>コウチク</t>
    </rPh>
    <phoneticPr fontId="2"/>
  </si>
  <si>
    <t>会員間で相互援助活動を行うことにより、保護者が安心して働く環境を整備し、また講習等を受講することで、会員の質の向上を図ることができた。</t>
    <rPh sb="0" eb="2">
      <t>カイイン</t>
    </rPh>
    <rPh sb="2" eb="3">
      <t>アイダ</t>
    </rPh>
    <rPh sb="4" eb="6">
      <t>ソウゴ</t>
    </rPh>
    <rPh sb="6" eb="8">
      <t>エンジョ</t>
    </rPh>
    <rPh sb="8" eb="10">
      <t>カツドウ</t>
    </rPh>
    <rPh sb="11" eb="12">
      <t>オコナ</t>
    </rPh>
    <rPh sb="19" eb="22">
      <t>ホゴシャ</t>
    </rPh>
    <rPh sb="23" eb="25">
      <t>アンシン</t>
    </rPh>
    <rPh sb="27" eb="28">
      <t>ハタラ</t>
    </rPh>
    <rPh sb="29" eb="31">
      <t>カンキョウ</t>
    </rPh>
    <rPh sb="32" eb="34">
      <t>セイビ</t>
    </rPh>
    <rPh sb="38" eb="40">
      <t>コウシュウ</t>
    </rPh>
    <rPh sb="40" eb="41">
      <t>トウ</t>
    </rPh>
    <rPh sb="42" eb="44">
      <t>ジュコウ</t>
    </rPh>
    <rPh sb="50" eb="52">
      <t>カイイン</t>
    </rPh>
    <rPh sb="53" eb="54">
      <t>シツ</t>
    </rPh>
    <rPh sb="55" eb="57">
      <t>コウジョウ</t>
    </rPh>
    <rPh sb="58" eb="59">
      <t>ハカ</t>
    </rPh>
    <phoneticPr fontId="2"/>
  </si>
  <si>
    <t>児童福祉施設における新型コロナウイルス感染症対策に係る経費を補助することで、施設の負担軽減を図り、感染予防に努める。</t>
    <rPh sb="0" eb="2">
      <t>ジドウ</t>
    </rPh>
    <rPh sb="2" eb="4">
      <t>フクシ</t>
    </rPh>
    <rPh sb="4" eb="6">
      <t>シセツ</t>
    </rPh>
    <rPh sb="10" eb="12">
      <t>シンガタ</t>
    </rPh>
    <rPh sb="19" eb="22">
      <t>カンセンショウ</t>
    </rPh>
    <rPh sb="22" eb="24">
      <t>タイサク</t>
    </rPh>
    <rPh sb="25" eb="26">
      <t>カカ</t>
    </rPh>
    <rPh sb="27" eb="29">
      <t>ケイヒ</t>
    </rPh>
    <rPh sb="30" eb="32">
      <t>ホジョ</t>
    </rPh>
    <rPh sb="38" eb="40">
      <t>シセツ</t>
    </rPh>
    <rPh sb="41" eb="43">
      <t>フタン</t>
    </rPh>
    <rPh sb="43" eb="45">
      <t>ケイゲン</t>
    </rPh>
    <rPh sb="46" eb="47">
      <t>ハカ</t>
    </rPh>
    <rPh sb="49" eb="51">
      <t>カンセン</t>
    </rPh>
    <rPh sb="51" eb="53">
      <t>ヨボウ</t>
    </rPh>
    <rPh sb="54" eb="55">
      <t>ツト</t>
    </rPh>
    <phoneticPr fontId="2"/>
  </si>
  <si>
    <t>感染対策のために必要な消耗品や備品購入に対する経費</t>
    <rPh sb="0" eb="2">
      <t>カンセン</t>
    </rPh>
    <rPh sb="2" eb="4">
      <t>タイサク</t>
    </rPh>
    <rPh sb="8" eb="10">
      <t>ヒツヨウ</t>
    </rPh>
    <rPh sb="11" eb="13">
      <t>ショウモウ</t>
    </rPh>
    <rPh sb="13" eb="14">
      <t>ヒン</t>
    </rPh>
    <rPh sb="15" eb="17">
      <t>ビヒン</t>
    </rPh>
    <rPh sb="17" eb="19">
      <t>コウニュウ</t>
    </rPh>
    <rPh sb="20" eb="21">
      <t>タイ</t>
    </rPh>
    <rPh sb="23" eb="25">
      <t>ケイヒ</t>
    </rPh>
    <phoneticPr fontId="2"/>
  </si>
  <si>
    <t>１施設につき50万円を限度とする。</t>
    <rPh sb="1" eb="3">
      <t>シセツ</t>
    </rPh>
    <rPh sb="8" eb="10">
      <t>マンエン</t>
    </rPh>
    <rPh sb="11" eb="13">
      <t>ゲンド</t>
    </rPh>
    <phoneticPr fontId="2"/>
  </si>
  <si>
    <t>感染対策を徹底することで、事業を中止することなく実施することができた。</t>
    <rPh sb="0" eb="2">
      <t>カンセン</t>
    </rPh>
    <rPh sb="2" eb="4">
      <t>タイサク</t>
    </rPh>
    <rPh sb="5" eb="7">
      <t>テッテイ</t>
    </rPh>
    <rPh sb="13" eb="15">
      <t>ジギョウ</t>
    </rPh>
    <rPh sb="16" eb="18">
      <t>チュウシ</t>
    </rPh>
    <rPh sb="24" eb="26">
      <t>ジッシ</t>
    </rPh>
    <phoneticPr fontId="2"/>
  </si>
  <si>
    <t>伊予市民間児童福祉施設等新型コロナウイルス感染症対策事業費補助金交付要綱
国の子ども・子育て支援交付金交付要綱</t>
    <rPh sb="1" eb="4">
      <t>イヨシ</t>
    </rPh>
    <rPh sb="4" eb="6">
      <t>ミンカン</t>
    </rPh>
    <rPh sb="6" eb="8">
      <t>ジドウ</t>
    </rPh>
    <rPh sb="8" eb="10">
      <t>フクシ</t>
    </rPh>
    <rPh sb="10" eb="12">
      <t>シセツ</t>
    </rPh>
    <rPh sb="12" eb="13">
      <t>トウ</t>
    </rPh>
    <rPh sb="13" eb="15">
      <t>シンガタ</t>
    </rPh>
    <rPh sb="22" eb="25">
      <t>カンセンショウ</t>
    </rPh>
    <rPh sb="25" eb="27">
      <t>タイサク</t>
    </rPh>
    <rPh sb="27" eb="29">
      <t>ジギョウ</t>
    </rPh>
    <rPh sb="29" eb="30">
      <t>ヒ</t>
    </rPh>
    <rPh sb="30" eb="33">
      <t>ホジョキン</t>
    </rPh>
    <rPh sb="33" eb="35">
      <t>コウフ</t>
    </rPh>
    <rPh sb="37" eb="38">
      <t>クニ</t>
    </rPh>
    <rPh sb="39" eb="40">
      <t>コ</t>
    </rPh>
    <rPh sb="43" eb="45">
      <t>コソダ</t>
    </rPh>
    <rPh sb="46" eb="48">
      <t>シエン</t>
    </rPh>
    <rPh sb="48" eb="51">
      <t>コウフキン</t>
    </rPh>
    <rPh sb="51" eb="53">
      <t>コウフ</t>
    </rPh>
    <rPh sb="53" eb="55">
      <t>ヨウコウ</t>
    </rPh>
    <phoneticPr fontId="2"/>
  </si>
  <si>
    <t>５団体</t>
    <rPh sb="1" eb="3">
      <t>ダンタイ</t>
    </rPh>
    <phoneticPr fontId="2"/>
  </si>
  <si>
    <t>施設において、支払うべき時間外保育（延長保育）の費用の全部又は一部の助成を行うことにより、必要な保育を確保できた。</t>
    <rPh sb="0" eb="2">
      <t>シセツ</t>
    </rPh>
    <rPh sb="7" eb="9">
      <t>シハラ</t>
    </rPh>
    <rPh sb="12" eb="15">
      <t>ジカンガイ</t>
    </rPh>
    <rPh sb="15" eb="17">
      <t>ホイク</t>
    </rPh>
    <rPh sb="18" eb="20">
      <t>エンチョウ</t>
    </rPh>
    <rPh sb="20" eb="22">
      <t>ホイク</t>
    </rPh>
    <rPh sb="24" eb="26">
      <t>ヒヨウ</t>
    </rPh>
    <rPh sb="27" eb="29">
      <t>ゼンブ</t>
    </rPh>
    <rPh sb="29" eb="30">
      <t>マタ</t>
    </rPh>
    <rPh sb="31" eb="33">
      <t>イチブ</t>
    </rPh>
    <rPh sb="34" eb="36">
      <t>ジョセイ</t>
    </rPh>
    <rPh sb="37" eb="38">
      <t>オコナ</t>
    </rPh>
    <rPh sb="45" eb="47">
      <t>ヒツヨウ</t>
    </rPh>
    <rPh sb="48" eb="50">
      <t>ホイク</t>
    </rPh>
    <rPh sb="51" eb="53">
      <t>カクホ</t>
    </rPh>
    <phoneticPr fontId="2"/>
  </si>
  <si>
    <t>一時預かり実施事業者</t>
    <rPh sb="0" eb="2">
      <t>イチジ</t>
    </rPh>
    <rPh sb="2" eb="3">
      <t>アズ</t>
    </rPh>
    <rPh sb="5" eb="7">
      <t>ジッシ</t>
    </rPh>
    <rPh sb="7" eb="10">
      <t>ジギョウシャ</t>
    </rPh>
    <phoneticPr fontId="2"/>
  </si>
  <si>
    <t>母子家庭及び父子家庭の自立の促進を図る。</t>
    <phoneticPr fontId="2"/>
  </si>
  <si>
    <t>高等職業訓練促進給付金　月額110,500円×12か月×1人
高等職業訓練修了支援給付金　25,000円×1人</t>
    <rPh sb="0" eb="2">
      <t>コウトウ</t>
    </rPh>
    <rPh sb="2" eb="4">
      <t>ショクギョウ</t>
    </rPh>
    <rPh sb="4" eb="6">
      <t>クンレン</t>
    </rPh>
    <rPh sb="6" eb="8">
      <t>ソクシン</t>
    </rPh>
    <rPh sb="8" eb="11">
      <t>キュウフキン</t>
    </rPh>
    <rPh sb="31" eb="33">
      <t>コウトウ</t>
    </rPh>
    <rPh sb="33" eb="35">
      <t>ショクギョウ</t>
    </rPh>
    <rPh sb="35" eb="37">
      <t>クンレン</t>
    </rPh>
    <rPh sb="37" eb="39">
      <t>シュウリョウ</t>
    </rPh>
    <rPh sb="39" eb="41">
      <t>シエン</t>
    </rPh>
    <rPh sb="41" eb="44">
      <t>キュウフキン</t>
    </rPh>
    <rPh sb="51" eb="52">
      <t>エン</t>
    </rPh>
    <rPh sb="54" eb="55">
      <t>ニン</t>
    </rPh>
    <phoneticPr fontId="2"/>
  </si>
  <si>
    <t>母子家庭の母又は父子家庭の父が、就業に結びつきやすい資格取得のために養成機関で修業する期間、給付金を支給することにより、生活不安を解消し安定した修業環境を提供するとともに、経済的自立の促進に資することができた。</t>
    <rPh sb="60" eb="62">
      <t>セイカツ</t>
    </rPh>
    <rPh sb="62" eb="64">
      <t>フアン</t>
    </rPh>
    <rPh sb="65" eb="67">
      <t>カイショウ</t>
    </rPh>
    <rPh sb="68" eb="70">
      <t>アンテイ</t>
    </rPh>
    <rPh sb="72" eb="74">
      <t>シュウギョウ</t>
    </rPh>
    <rPh sb="74" eb="76">
      <t>カンキョウ</t>
    </rPh>
    <rPh sb="77" eb="79">
      <t>テイキョウ</t>
    </rPh>
    <rPh sb="86" eb="89">
      <t>ケイザイテキ</t>
    </rPh>
    <rPh sb="89" eb="91">
      <t>ジリツ</t>
    </rPh>
    <rPh sb="92" eb="94">
      <t>ソクシン</t>
    </rPh>
    <rPh sb="95" eb="96">
      <t>シ</t>
    </rPh>
    <phoneticPr fontId="2"/>
  </si>
  <si>
    <t>市内私立保育所及び認定こども園</t>
    <rPh sb="0" eb="2">
      <t>シナイ</t>
    </rPh>
    <rPh sb="2" eb="4">
      <t>シリツ</t>
    </rPh>
    <rPh sb="4" eb="6">
      <t>ホイク</t>
    </rPh>
    <rPh sb="6" eb="7">
      <t>ショ</t>
    </rPh>
    <rPh sb="7" eb="8">
      <t>オヨ</t>
    </rPh>
    <rPh sb="9" eb="11">
      <t>ニンテイ</t>
    </rPh>
    <rPh sb="14" eb="15">
      <t>エン</t>
    </rPh>
    <phoneticPr fontId="2"/>
  </si>
  <si>
    <t>１施設につき50万円（市が消耗品を購入して施設に配付する直接事業と、施設が購入した経費に対して市が補助金を支払う間接事業の合計）を限度とする。</t>
    <rPh sb="1" eb="3">
      <t>シセツ</t>
    </rPh>
    <rPh sb="8" eb="10">
      <t>マンエン</t>
    </rPh>
    <rPh sb="11" eb="12">
      <t>シ</t>
    </rPh>
    <rPh sb="13" eb="15">
      <t>ショウモウ</t>
    </rPh>
    <rPh sb="15" eb="16">
      <t>ヒン</t>
    </rPh>
    <rPh sb="17" eb="19">
      <t>コウニュウ</t>
    </rPh>
    <rPh sb="21" eb="23">
      <t>シセツ</t>
    </rPh>
    <rPh sb="24" eb="26">
      <t>ハイフ</t>
    </rPh>
    <rPh sb="28" eb="30">
      <t>チョクセツ</t>
    </rPh>
    <rPh sb="30" eb="32">
      <t>ジギョウ</t>
    </rPh>
    <rPh sb="34" eb="36">
      <t>シセツ</t>
    </rPh>
    <rPh sb="37" eb="39">
      <t>コウニュウ</t>
    </rPh>
    <rPh sb="41" eb="43">
      <t>ケイヒ</t>
    </rPh>
    <rPh sb="44" eb="45">
      <t>タイ</t>
    </rPh>
    <rPh sb="47" eb="48">
      <t>シ</t>
    </rPh>
    <rPh sb="49" eb="52">
      <t>ホジョキン</t>
    </rPh>
    <rPh sb="53" eb="55">
      <t>シハラ</t>
    </rPh>
    <rPh sb="56" eb="58">
      <t>カンセツ</t>
    </rPh>
    <rPh sb="58" eb="60">
      <t>ジギョウ</t>
    </rPh>
    <rPh sb="61" eb="63">
      <t>ゴウケイ</t>
    </rPh>
    <rPh sb="65" eb="67">
      <t>ゲンド</t>
    </rPh>
    <phoneticPr fontId="2"/>
  </si>
  <si>
    <t>感染対策を徹底することで、施設を休園することなく運営することができた。</t>
    <rPh sb="0" eb="2">
      <t>カンセン</t>
    </rPh>
    <rPh sb="2" eb="4">
      <t>タイサク</t>
    </rPh>
    <rPh sb="5" eb="7">
      <t>テッテイ</t>
    </rPh>
    <rPh sb="13" eb="15">
      <t>シセツ</t>
    </rPh>
    <rPh sb="16" eb="18">
      <t>キュウエン</t>
    </rPh>
    <rPh sb="24" eb="26">
      <t>ウンエイ</t>
    </rPh>
    <phoneticPr fontId="2"/>
  </si>
  <si>
    <t>伊予市民間児童福祉施設等新型コロナウイルス感染症対策事業費補助金交付要綱
国の令和２年度保育対策総合支援事業費補助金（保育環境改善等事業（令和２年度補正予算分）分）交付要綱</t>
    <rPh sb="0" eb="3">
      <t>イヨシ</t>
    </rPh>
    <rPh sb="3" eb="5">
      <t>ミンカン</t>
    </rPh>
    <rPh sb="5" eb="7">
      <t>ジドウ</t>
    </rPh>
    <rPh sb="7" eb="9">
      <t>フクシ</t>
    </rPh>
    <rPh sb="9" eb="11">
      <t>シセツ</t>
    </rPh>
    <rPh sb="11" eb="12">
      <t>トウ</t>
    </rPh>
    <rPh sb="12" eb="14">
      <t>シンガタ</t>
    </rPh>
    <rPh sb="21" eb="24">
      <t>カンセンショウ</t>
    </rPh>
    <rPh sb="24" eb="26">
      <t>タイサク</t>
    </rPh>
    <rPh sb="26" eb="28">
      <t>ジギョウ</t>
    </rPh>
    <rPh sb="28" eb="29">
      <t>ヒ</t>
    </rPh>
    <rPh sb="29" eb="32">
      <t>ホジョキン</t>
    </rPh>
    <rPh sb="32" eb="34">
      <t>コウフ</t>
    </rPh>
    <rPh sb="34" eb="36">
      <t>ヨウコウ</t>
    </rPh>
    <rPh sb="37" eb="38">
      <t>クニ</t>
    </rPh>
    <rPh sb="39" eb="40">
      <t>レイ</t>
    </rPh>
    <rPh sb="40" eb="41">
      <t>ワ</t>
    </rPh>
    <rPh sb="42" eb="44">
      <t>ネンド</t>
    </rPh>
    <rPh sb="44" eb="46">
      <t>ホイク</t>
    </rPh>
    <rPh sb="46" eb="48">
      <t>タイサク</t>
    </rPh>
    <rPh sb="48" eb="50">
      <t>ソウゴウ</t>
    </rPh>
    <rPh sb="50" eb="52">
      <t>シエン</t>
    </rPh>
    <rPh sb="52" eb="54">
      <t>ジギョウ</t>
    </rPh>
    <rPh sb="54" eb="55">
      <t>ヒ</t>
    </rPh>
    <rPh sb="55" eb="58">
      <t>ホジョキン</t>
    </rPh>
    <rPh sb="59" eb="61">
      <t>ホイク</t>
    </rPh>
    <rPh sb="61" eb="63">
      <t>カンキョウ</t>
    </rPh>
    <rPh sb="63" eb="65">
      <t>カイゼン</t>
    </rPh>
    <rPh sb="65" eb="66">
      <t>トウ</t>
    </rPh>
    <rPh sb="66" eb="68">
      <t>ジギョウ</t>
    </rPh>
    <rPh sb="69" eb="70">
      <t>レイ</t>
    </rPh>
    <rPh sb="70" eb="71">
      <t>ワ</t>
    </rPh>
    <rPh sb="72" eb="74">
      <t>ネンド</t>
    </rPh>
    <rPh sb="74" eb="76">
      <t>ホセイ</t>
    </rPh>
    <rPh sb="76" eb="78">
      <t>ヨサン</t>
    </rPh>
    <rPh sb="78" eb="79">
      <t>ブン</t>
    </rPh>
    <rPh sb="80" eb="81">
      <t>ブン</t>
    </rPh>
    <rPh sb="82" eb="84">
      <t>コウフ</t>
    </rPh>
    <rPh sb="84" eb="86">
      <t>ヨウコウ</t>
    </rPh>
    <phoneticPr fontId="2"/>
  </si>
  <si>
    <t>新型コロナウイルス感染症の影響を受けている子育て世帯の生活を支援する取組として、臨時特別給付金を支給する。</t>
    <rPh sb="0" eb="2">
      <t>シンガタ</t>
    </rPh>
    <rPh sb="9" eb="12">
      <t>カンセンショウ</t>
    </rPh>
    <rPh sb="13" eb="15">
      <t>エイキョウ</t>
    </rPh>
    <rPh sb="16" eb="17">
      <t>ウ</t>
    </rPh>
    <rPh sb="21" eb="23">
      <t>コソダ</t>
    </rPh>
    <rPh sb="24" eb="26">
      <t>セタイ</t>
    </rPh>
    <rPh sb="27" eb="29">
      <t>セイカツ</t>
    </rPh>
    <rPh sb="30" eb="32">
      <t>シエン</t>
    </rPh>
    <rPh sb="34" eb="36">
      <t>トリクミ</t>
    </rPh>
    <rPh sb="40" eb="42">
      <t>リンジ</t>
    </rPh>
    <rPh sb="42" eb="44">
      <t>トクベツ</t>
    </rPh>
    <rPh sb="44" eb="47">
      <t>キュウフキン</t>
    </rPh>
    <rPh sb="48" eb="50">
      <t>シキュウ</t>
    </rPh>
    <phoneticPr fontId="2"/>
  </si>
  <si>
    <t>令和２年４月分（３月分を含む）の児童手当受給者</t>
    <rPh sb="0" eb="2">
      <t>レイワ</t>
    </rPh>
    <rPh sb="3" eb="4">
      <t>ネン</t>
    </rPh>
    <rPh sb="5" eb="6">
      <t>ガツ</t>
    </rPh>
    <rPh sb="6" eb="7">
      <t>ブン</t>
    </rPh>
    <rPh sb="9" eb="10">
      <t>ガツ</t>
    </rPh>
    <rPh sb="10" eb="11">
      <t>ブン</t>
    </rPh>
    <rPh sb="12" eb="13">
      <t>フク</t>
    </rPh>
    <rPh sb="16" eb="18">
      <t>ジドウ</t>
    </rPh>
    <rPh sb="18" eb="20">
      <t>テアテ</t>
    </rPh>
    <rPh sb="20" eb="23">
      <t>ジュキュウシャ</t>
    </rPh>
    <phoneticPr fontId="2"/>
  </si>
  <si>
    <t>児童4,547人</t>
    <rPh sb="0" eb="2">
      <t>ジドウ</t>
    </rPh>
    <rPh sb="7" eb="8">
      <t>ニン</t>
    </rPh>
    <phoneticPr fontId="2"/>
  </si>
  <si>
    <t>対象児童1人につき10,000円</t>
    <rPh sb="0" eb="2">
      <t>タイショウ</t>
    </rPh>
    <rPh sb="2" eb="4">
      <t>ジドウ</t>
    </rPh>
    <rPh sb="5" eb="6">
      <t>ニン</t>
    </rPh>
    <rPh sb="15" eb="16">
      <t>エン</t>
    </rPh>
    <phoneticPr fontId="2"/>
  </si>
  <si>
    <t>新型コロナウイルス感染症の影響を受けた子育て世帯に対し、経済面で生活を支援することができた。</t>
    <rPh sb="0" eb="2">
      <t>シンガタ</t>
    </rPh>
    <rPh sb="9" eb="12">
      <t>カンセンショウ</t>
    </rPh>
    <rPh sb="13" eb="15">
      <t>エイキョウ</t>
    </rPh>
    <rPh sb="16" eb="17">
      <t>ウ</t>
    </rPh>
    <rPh sb="19" eb="21">
      <t>コソダ</t>
    </rPh>
    <rPh sb="22" eb="24">
      <t>セタイ</t>
    </rPh>
    <rPh sb="25" eb="26">
      <t>タイ</t>
    </rPh>
    <rPh sb="28" eb="30">
      <t>ケイザイ</t>
    </rPh>
    <rPh sb="30" eb="31">
      <t>メン</t>
    </rPh>
    <rPh sb="32" eb="34">
      <t>セイカツ</t>
    </rPh>
    <rPh sb="35" eb="37">
      <t>シエン</t>
    </rPh>
    <phoneticPr fontId="2"/>
  </si>
  <si>
    <t>伊予市子育て世帯への臨時特別給付金支給事業実施要綱</t>
    <rPh sb="0" eb="3">
      <t>イヨシ</t>
    </rPh>
    <rPh sb="3" eb="5">
      <t>コソダ</t>
    </rPh>
    <rPh sb="6" eb="8">
      <t>セタイ</t>
    </rPh>
    <rPh sb="10" eb="12">
      <t>リンジ</t>
    </rPh>
    <rPh sb="12" eb="14">
      <t>トクベツ</t>
    </rPh>
    <rPh sb="14" eb="17">
      <t>キュウフキン</t>
    </rPh>
    <rPh sb="17" eb="19">
      <t>シキュウ</t>
    </rPh>
    <rPh sb="19" eb="21">
      <t>ジギョウ</t>
    </rPh>
    <rPh sb="21" eb="23">
      <t>ジッシ</t>
    </rPh>
    <rPh sb="23" eb="25">
      <t>ヨウコウ</t>
    </rPh>
    <phoneticPr fontId="2"/>
  </si>
  <si>
    <t>子育てと仕事を1人で担うひとり親世帯は、新型コロナウイルス感染症の影響を受けて、特に大きな困難が心身等に生じていることを踏まえ、こうした世帯を支援するため、臨時特別給付金を早期に支給する。</t>
    <rPh sb="0" eb="2">
      <t>コソダ</t>
    </rPh>
    <rPh sb="4" eb="6">
      <t>シゴト</t>
    </rPh>
    <rPh sb="8" eb="9">
      <t>ニン</t>
    </rPh>
    <rPh sb="10" eb="11">
      <t>ニナ</t>
    </rPh>
    <rPh sb="15" eb="16">
      <t>オヤ</t>
    </rPh>
    <rPh sb="16" eb="18">
      <t>セタイ</t>
    </rPh>
    <rPh sb="20" eb="22">
      <t>シンガタ</t>
    </rPh>
    <rPh sb="29" eb="32">
      <t>カンセンショウ</t>
    </rPh>
    <rPh sb="33" eb="35">
      <t>エイキョウ</t>
    </rPh>
    <rPh sb="36" eb="37">
      <t>ウ</t>
    </rPh>
    <rPh sb="40" eb="41">
      <t>トク</t>
    </rPh>
    <rPh sb="42" eb="43">
      <t>オオ</t>
    </rPh>
    <rPh sb="45" eb="47">
      <t>コンナン</t>
    </rPh>
    <rPh sb="48" eb="50">
      <t>シンシン</t>
    </rPh>
    <rPh sb="50" eb="51">
      <t>トウ</t>
    </rPh>
    <rPh sb="52" eb="53">
      <t>ショウ</t>
    </rPh>
    <rPh sb="60" eb="61">
      <t>フ</t>
    </rPh>
    <rPh sb="68" eb="70">
      <t>セタイ</t>
    </rPh>
    <rPh sb="71" eb="73">
      <t>シエン</t>
    </rPh>
    <rPh sb="78" eb="80">
      <t>リンジ</t>
    </rPh>
    <rPh sb="80" eb="82">
      <t>トクベツ</t>
    </rPh>
    <rPh sb="82" eb="85">
      <t>キュウフキン</t>
    </rPh>
    <rPh sb="86" eb="88">
      <t>ソウキ</t>
    </rPh>
    <rPh sb="89" eb="91">
      <t>シキュウ</t>
    </rPh>
    <phoneticPr fontId="2"/>
  </si>
  <si>
    <t>①令和３年４月分の児童扶養手当受給者の方
②公的年金等を受給していることにより、令和３年４月分の児童扶養手当の支給を受けていない方
③新型コロナウイルス感染症の影響を受けて家計が急変するなど、収入が児童扶養手当を受給している方と同じ水準となっている方</t>
    <rPh sb="1" eb="3">
      <t>レイワ</t>
    </rPh>
    <rPh sb="4" eb="5">
      <t>ネン</t>
    </rPh>
    <rPh sb="6" eb="7">
      <t>ガツ</t>
    </rPh>
    <rPh sb="7" eb="8">
      <t>ブン</t>
    </rPh>
    <rPh sb="9" eb="11">
      <t>ジドウ</t>
    </rPh>
    <rPh sb="11" eb="13">
      <t>フヨウ</t>
    </rPh>
    <rPh sb="13" eb="15">
      <t>テアテ</t>
    </rPh>
    <rPh sb="15" eb="18">
      <t>ジュキュウシャ</t>
    </rPh>
    <rPh sb="19" eb="20">
      <t>カタ</t>
    </rPh>
    <rPh sb="22" eb="24">
      <t>コウテキ</t>
    </rPh>
    <rPh sb="24" eb="26">
      <t>ネンキン</t>
    </rPh>
    <rPh sb="26" eb="27">
      <t>トウ</t>
    </rPh>
    <rPh sb="28" eb="30">
      <t>ジュキュウ</t>
    </rPh>
    <rPh sb="40" eb="42">
      <t>レイワ</t>
    </rPh>
    <rPh sb="43" eb="44">
      <t>ネン</t>
    </rPh>
    <rPh sb="45" eb="46">
      <t>ガツ</t>
    </rPh>
    <rPh sb="46" eb="47">
      <t>ブン</t>
    </rPh>
    <rPh sb="48" eb="50">
      <t>ジドウ</t>
    </rPh>
    <rPh sb="50" eb="52">
      <t>フヨウ</t>
    </rPh>
    <rPh sb="52" eb="54">
      <t>テアテ</t>
    </rPh>
    <rPh sb="55" eb="57">
      <t>シキュウ</t>
    </rPh>
    <rPh sb="58" eb="59">
      <t>ウ</t>
    </rPh>
    <rPh sb="64" eb="65">
      <t>カタ</t>
    </rPh>
    <rPh sb="67" eb="69">
      <t>シンガタ</t>
    </rPh>
    <rPh sb="76" eb="79">
      <t>カンセンショウ</t>
    </rPh>
    <rPh sb="80" eb="82">
      <t>エイキョウ</t>
    </rPh>
    <rPh sb="83" eb="84">
      <t>ウ</t>
    </rPh>
    <rPh sb="86" eb="88">
      <t>カケイ</t>
    </rPh>
    <rPh sb="89" eb="91">
      <t>キュウヘン</t>
    </rPh>
    <rPh sb="96" eb="98">
      <t>シュウニュウ</t>
    </rPh>
    <rPh sb="99" eb="101">
      <t>ジドウ</t>
    </rPh>
    <rPh sb="101" eb="103">
      <t>フヨウ</t>
    </rPh>
    <rPh sb="103" eb="105">
      <t>テアテ</t>
    </rPh>
    <rPh sb="106" eb="108">
      <t>ジュキュウ</t>
    </rPh>
    <rPh sb="112" eb="113">
      <t>カタ</t>
    </rPh>
    <rPh sb="114" eb="115">
      <t>オナ</t>
    </rPh>
    <rPh sb="116" eb="118">
      <t>スイジュン</t>
    </rPh>
    <rPh sb="124" eb="125">
      <t>カタ</t>
    </rPh>
    <phoneticPr fontId="2"/>
  </si>
  <si>
    <t>・基本給付
　１世帯５万円、第2子以降1人につき３万円
・追加給付（①または②に該当する方のうち、新型コロナウイルス感染症の影響を受けて家計が急変し、収入が減少した方）
　１世帯５万円</t>
    <rPh sb="1" eb="3">
      <t>キホン</t>
    </rPh>
    <rPh sb="3" eb="5">
      <t>キュウフ</t>
    </rPh>
    <rPh sb="8" eb="10">
      <t>セタイ</t>
    </rPh>
    <rPh sb="11" eb="13">
      <t>マンエン</t>
    </rPh>
    <rPh sb="14" eb="15">
      <t>ダイ</t>
    </rPh>
    <rPh sb="16" eb="17">
      <t>シ</t>
    </rPh>
    <rPh sb="17" eb="19">
      <t>イコウ</t>
    </rPh>
    <rPh sb="20" eb="21">
      <t>ニン</t>
    </rPh>
    <rPh sb="25" eb="27">
      <t>マンエン</t>
    </rPh>
    <rPh sb="29" eb="31">
      <t>ツイカ</t>
    </rPh>
    <rPh sb="31" eb="33">
      <t>キュウフ</t>
    </rPh>
    <rPh sb="40" eb="42">
      <t>ガイトウ</t>
    </rPh>
    <rPh sb="44" eb="45">
      <t>カタ</t>
    </rPh>
    <rPh sb="49" eb="51">
      <t>シンガタ</t>
    </rPh>
    <rPh sb="58" eb="61">
      <t>カンセンショウ</t>
    </rPh>
    <rPh sb="62" eb="64">
      <t>エイキョウ</t>
    </rPh>
    <rPh sb="65" eb="66">
      <t>ウ</t>
    </rPh>
    <rPh sb="68" eb="70">
      <t>カケイ</t>
    </rPh>
    <rPh sb="71" eb="73">
      <t>キュウヘン</t>
    </rPh>
    <rPh sb="75" eb="77">
      <t>シュウニュウ</t>
    </rPh>
    <rPh sb="78" eb="80">
      <t>ゲンショウ</t>
    </rPh>
    <rPh sb="82" eb="83">
      <t>カタ</t>
    </rPh>
    <rPh sb="87" eb="89">
      <t>セタイ</t>
    </rPh>
    <rPh sb="90" eb="92">
      <t>マンエン</t>
    </rPh>
    <phoneticPr fontId="2"/>
  </si>
  <si>
    <t>新型コロナウイルス感染症の影響を受けたひとり親世帯に対し、経済面で生活を支援することができた。</t>
    <rPh sb="0" eb="2">
      <t>シンガタ</t>
    </rPh>
    <rPh sb="9" eb="12">
      <t>カンセンショウ</t>
    </rPh>
    <rPh sb="13" eb="15">
      <t>エイキョウ</t>
    </rPh>
    <rPh sb="16" eb="17">
      <t>ウ</t>
    </rPh>
    <rPh sb="22" eb="23">
      <t>オヤ</t>
    </rPh>
    <rPh sb="23" eb="25">
      <t>セタイ</t>
    </rPh>
    <rPh sb="26" eb="27">
      <t>タイ</t>
    </rPh>
    <rPh sb="29" eb="31">
      <t>ケイザイ</t>
    </rPh>
    <rPh sb="31" eb="32">
      <t>メン</t>
    </rPh>
    <rPh sb="33" eb="35">
      <t>セイカツ</t>
    </rPh>
    <rPh sb="36" eb="38">
      <t>シエン</t>
    </rPh>
    <phoneticPr fontId="2"/>
  </si>
  <si>
    <t>伊予市ひとり親世帯臨時特別給付金支給事業実施要綱</t>
    <rPh sb="0" eb="3">
      <t>イヨシ</t>
    </rPh>
    <rPh sb="6" eb="7">
      <t>オヤ</t>
    </rPh>
    <rPh sb="7" eb="9">
      <t>セタイ</t>
    </rPh>
    <rPh sb="9" eb="11">
      <t>リンジ</t>
    </rPh>
    <rPh sb="11" eb="13">
      <t>トクベツ</t>
    </rPh>
    <rPh sb="13" eb="16">
      <t>キュウフキン</t>
    </rPh>
    <rPh sb="16" eb="18">
      <t>シキュウ</t>
    </rPh>
    <rPh sb="18" eb="20">
      <t>ジギョウ</t>
    </rPh>
    <rPh sb="20" eb="22">
      <t>ジッシ</t>
    </rPh>
    <rPh sb="22" eb="24">
      <t>ヨウコウ</t>
    </rPh>
    <phoneticPr fontId="2"/>
  </si>
  <si>
    <t>市場地区自主防災会
廣田獅子舞保存会
大字上三谷区</t>
    <rPh sb="0" eb="2">
      <t>イチバ</t>
    </rPh>
    <rPh sb="2" eb="4">
      <t>チク</t>
    </rPh>
    <rPh sb="4" eb="6">
      <t>ジシュ</t>
    </rPh>
    <rPh sb="6" eb="8">
      <t>ボウサイ</t>
    </rPh>
    <rPh sb="8" eb="9">
      <t>カイ</t>
    </rPh>
    <rPh sb="10" eb="12">
      <t>ヒロタ</t>
    </rPh>
    <rPh sb="12" eb="15">
      <t>シシマイ</t>
    </rPh>
    <rPh sb="15" eb="17">
      <t>ホゾン</t>
    </rPh>
    <rPh sb="17" eb="18">
      <t>カイ</t>
    </rPh>
    <rPh sb="19" eb="21">
      <t>オオアザ</t>
    </rPh>
    <rPh sb="21" eb="22">
      <t>カミ</t>
    </rPh>
    <rPh sb="22" eb="24">
      <t>ミタニ</t>
    </rPh>
    <rPh sb="24" eb="25">
      <t>ク</t>
    </rPh>
    <phoneticPr fontId="2"/>
  </si>
  <si>
    <t>地域活動に必要な備品等の充実・強化を図ることができた。</t>
    <rPh sb="5" eb="7">
      <t>ヒツヨウ</t>
    </rPh>
    <rPh sb="8" eb="10">
      <t>ビヒン</t>
    </rPh>
    <rPh sb="10" eb="11">
      <t>トウ</t>
    </rPh>
    <phoneticPr fontId="2"/>
  </si>
  <si>
    <t>住民自治組織が行うまちづくり活動に係る経費の一部を補助し、参画と協働のまちづくりを推進した。</t>
    <rPh sb="17" eb="18">
      <t>カカ</t>
    </rPh>
    <rPh sb="19" eb="21">
      <t>ケイヒ</t>
    </rPh>
    <rPh sb="22" eb="24">
      <t>イチブ</t>
    </rPh>
    <rPh sb="25" eb="27">
      <t>ホジョ</t>
    </rPh>
    <phoneticPr fontId="2"/>
  </si>
  <si>
    <t>日本女性会議2020のオンライン研修の参加に係る費用を補助し、女性リーダーの育成を図った。</t>
    <rPh sb="0" eb="2">
      <t>ニホン</t>
    </rPh>
    <rPh sb="2" eb="4">
      <t>ジョセイ</t>
    </rPh>
    <rPh sb="4" eb="6">
      <t>カイギ</t>
    </rPh>
    <rPh sb="16" eb="18">
      <t>ケンシュウ</t>
    </rPh>
    <rPh sb="19" eb="21">
      <t>サンカ</t>
    </rPh>
    <rPh sb="22" eb="23">
      <t>カカ</t>
    </rPh>
    <rPh sb="24" eb="26">
      <t>ヒヨウ</t>
    </rPh>
    <rPh sb="27" eb="29">
      <t>ホジョ</t>
    </rPh>
    <rPh sb="31" eb="33">
      <t>ジョセイ</t>
    </rPh>
    <rPh sb="38" eb="40">
      <t>イクセイ</t>
    </rPh>
    <rPh sb="41" eb="42">
      <t>ハカ</t>
    </rPh>
    <phoneticPr fontId="2"/>
  </si>
  <si>
    <t>特定個人情報の提供の求め等に係る電子計算機の設置等関連事務を委任することにより、中間サーバーの運用や機器更新等について円滑な運用が可能となる。</t>
    <rPh sb="0" eb="2">
      <t>トクテイ</t>
    </rPh>
    <rPh sb="2" eb="4">
      <t>コジン</t>
    </rPh>
    <rPh sb="4" eb="6">
      <t>ジョウホウ</t>
    </rPh>
    <rPh sb="7" eb="9">
      <t>テイキョウ</t>
    </rPh>
    <rPh sb="10" eb="11">
      <t>モト</t>
    </rPh>
    <rPh sb="12" eb="13">
      <t>トウ</t>
    </rPh>
    <rPh sb="14" eb="15">
      <t>カカ</t>
    </rPh>
    <rPh sb="16" eb="18">
      <t>デンシ</t>
    </rPh>
    <rPh sb="18" eb="21">
      <t>ケイサンキ</t>
    </rPh>
    <rPh sb="22" eb="24">
      <t>セッチ</t>
    </rPh>
    <rPh sb="24" eb="25">
      <t>トウ</t>
    </rPh>
    <rPh sb="25" eb="27">
      <t>カンレン</t>
    </rPh>
    <rPh sb="27" eb="29">
      <t>ジム</t>
    </rPh>
    <rPh sb="30" eb="32">
      <t>イニン</t>
    </rPh>
    <rPh sb="40" eb="42">
      <t>チュウカン</t>
    </rPh>
    <rPh sb="47" eb="49">
      <t>ウンヨウ</t>
    </rPh>
    <rPh sb="50" eb="52">
      <t>キキ</t>
    </rPh>
    <rPh sb="52" eb="54">
      <t>コウシン</t>
    </rPh>
    <rPh sb="54" eb="55">
      <t>トウ</t>
    </rPh>
    <rPh sb="59" eb="61">
      <t>エンカツ</t>
    </rPh>
    <rPh sb="62" eb="64">
      <t>ウンヨウ</t>
    </rPh>
    <rPh sb="65" eb="67">
      <t>カノウ</t>
    </rPh>
    <phoneticPr fontId="2"/>
  </si>
  <si>
    <t>住民自治活動の拠点となる集会所の長寿命化を目的とした改修費の補助</t>
    <phoneticPr fontId="2"/>
  </si>
  <si>
    <t>住民自治活動の拠点となる集会所の適切な維持管理の推進を図った。</t>
    <rPh sb="16" eb="18">
      <t>テキセツ</t>
    </rPh>
    <rPh sb="19" eb="21">
      <t>イジ</t>
    </rPh>
    <rPh sb="21" eb="23">
      <t>カンリ</t>
    </rPh>
    <rPh sb="24" eb="26">
      <t>スイシン</t>
    </rPh>
    <rPh sb="27" eb="28">
      <t>ハカ</t>
    </rPh>
    <phoneticPr fontId="2"/>
  </si>
  <si>
    <t>新型コロナウイルス感染症対策として実施する指定避難所集会所の改修に要する費用の補助</t>
    <rPh sb="21" eb="23">
      <t>シテイ</t>
    </rPh>
    <rPh sb="23" eb="26">
      <t>ヒナンジョ</t>
    </rPh>
    <rPh sb="26" eb="28">
      <t>シュウカイ</t>
    </rPh>
    <rPh sb="28" eb="29">
      <t>ジョ</t>
    </rPh>
    <rPh sb="30" eb="32">
      <t>カイシュウ</t>
    </rPh>
    <rPh sb="36" eb="38">
      <t>ヒヨウ</t>
    </rPh>
    <rPh sb="39" eb="41">
      <t>ホジョ</t>
    </rPh>
    <phoneticPr fontId="2"/>
  </si>
  <si>
    <t>宮下広報区長</t>
    <rPh sb="0" eb="2">
      <t>ミヤシタ</t>
    </rPh>
    <rPh sb="2" eb="4">
      <t>コウホウ</t>
    </rPh>
    <rPh sb="4" eb="6">
      <t>クチョウ</t>
    </rPh>
    <phoneticPr fontId="2"/>
  </si>
  <si>
    <t>避難所に指定している集会所が新型コロナウイルス感染症対策として実施する改修に要する費用</t>
    <rPh sb="0" eb="3">
      <t>ヒナンショ</t>
    </rPh>
    <rPh sb="4" eb="6">
      <t>シテイ</t>
    </rPh>
    <rPh sb="10" eb="13">
      <t>シュウカイショ</t>
    </rPh>
    <rPh sb="14" eb="16">
      <t>シンガタ</t>
    </rPh>
    <rPh sb="23" eb="26">
      <t>カンセンショウ</t>
    </rPh>
    <rPh sb="26" eb="28">
      <t>タイサク</t>
    </rPh>
    <rPh sb="31" eb="33">
      <t>ジッシ</t>
    </rPh>
    <phoneticPr fontId="2"/>
  </si>
  <si>
    <t>指定避難所集会所の衛生環境が整備されたことにより、新型コロナウイルス感染症の感染リスク低減が図られた。</t>
    <rPh sb="0" eb="2">
      <t>シテイ</t>
    </rPh>
    <rPh sb="2" eb="5">
      <t>ヒナンジョ</t>
    </rPh>
    <rPh sb="5" eb="7">
      <t>シュウカイ</t>
    </rPh>
    <rPh sb="7" eb="8">
      <t>ジョ</t>
    </rPh>
    <rPh sb="9" eb="11">
      <t>エイセイ</t>
    </rPh>
    <rPh sb="11" eb="13">
      <t>カンキョウ</t>
    </rPh>
    <rPh sb="14" eb="16">
      <t>セイビ</t>
    </rPh>
    <rPh sb="25" eb="27">
      <t>シンガタ</t>
    </rPh>
    <rPh sb="34" eb="37">
      <t>カンセンショウ</t>
    </rPh>
    <rPh sb="38" eb="40">
      <t>カンセン</t>
    </rPh>
    <rPh sb="43" eb="45">
      <t>テイゲン</t>
    </rPh>
    <rPh sb="46" eb="47">
      <t>ハカ</t>
    </rPh>
    <phoneticPr fontId="2"/>
  </si>
  <si>
    <t>伊予市指定避難所集会所改修等事業費補助金交付要綱</t>
    <phoneticPr fontId="2"/>
  </si>
  <si>
    <t>「新型コロナウイルス感染症緊急経済対策」（令和２年４月２０日閣議決定）に基づく家計への支援策としての特別定額給付金</t>
    <rPh sb="36" eb="37">
      <t>モト</t>
    </rPh>
    <rPh sb="39" eb="41">
      <t>カケイ</t>
    </rPh>
    <rPh sb="43" eb="45">
      <t>シエン</t>
    </rPh>
    <rPh sb="45" eb="46">
      <t>サク</t>
    </rPh>
    <rPh sb="50" eb="52">
      <t>トクベツ</t>
    </rPh>
    <rPh sb="52" eb="54">
      <t>テイガク</t>
    </rPh>
    <rPh sb="54" eb="57">
      <t>キュウフキン</t>
    </rPh>
    <phoneticPr fontId="2"/>
  </si>
  <si>
    <t>基準日（令和2年4月27日）において、本市に住民登録のある者</t>
    <rPh sb="0" eb="2">
      <t>キジュン</t>
    </rPh>
    <rPh sb="2" eb="3">
      <t>ビ</t>
    </rPh>
    <rPh sb="4" eb="6">
      <t>レイワ</t>
    </rPh>
    <rPh sb="7" eb="8">
      <t>ネン</t>
    </rPh>
    <rPh sb="9" eb="10">
      <t>ガツ</t>
    </rPh>
    <rPh sb="12" eb="13">
      <t>ニチ</t>
    </rPh>
    <rPh sb="19" eb="21">
      <t>ホンシ</t>
    </rPh>
    <rPh sb="22" eb="24">
      <t>ジュウミン</t>
    </rPh>
    <rPh sb="24" eb="26">
      <t>トウロク</t>
    </rPh>
    <rPh sb="29" eb="30">
      <t>シャ</t>
    </rPh>
    <phoneticPr fontId="2"/>
  </si>
  <si>
    <t>「新型コロナウイルス感染症緊急経済対策」（令和２年４月２０日閣議決定）に係る特別定額給付金</t>
    <rPh sb="36" eb="37">
      <t>カカ</t>
    </rPh>
    <rPh sb="38" eb="40">
      <t>トクベツ</t>
    </rPh>
    <rPh sb="40" eb="42">
      <t>テイガク</t>
    </rPh>
    <rPh sb="42" eb="45">
      <t>キュウフキン</t>
    </rPh>
    <phoneticPr fontId="2"/>
  </si>
  <si>
    <t>1人当たり100,000円</t>
    <rPh sb="0" eb="2">
      <t>ヒトリ</t>
    </rPh>
    <rPh sb="2" eb="3">
      <t>ア</t>
    </rPh>
    <rPh sb="8" eb="13">
      <t>０００エン</t>
    </rPh>
    <phoneticPr fontId="2"/>
  </si>
  <si>
    <t>令和２年４月に発出された緊急事態宣言の下、迅速に家計への支援を行ったことにより、新型コロナウイルス感染症に対する市民の生活不安の解消に努めることができた。</t>
    <rPh sb="0" eb="2">
      <t>レイワ</t>
    </rPh>
    <rPh sb="3" eb="4">
      <t>ネン</t>
    </rPh>
    <rPh sb="5" eb="6">
      <t>ガツ</t>
    </rPh>
    <rPh sb="7" eb="9">
      <t>ハッシュツ</t>
    </rPh>
    <rPh sb="12" eb="14">
      <t>キンキュウ</t>
    </rPh>
    <rPh sb="14" eb="16">
      <t>ジタイ</t>
    </rPh>
    <rPh sb="16" eb="18">
      <t>センゲン</t>
    </rPh>
    <rPh sb="19" eb="20">
      <t>シタ</t>
    </rPh>
    <rPh sb="21" eb="23">
      <t>ジンソク</t>
    </rPh>
    <rPh sb="24" eb="26">
      <t>カケイ</t>
    </rPh>
    <rPh sb="28" eb="30">
      <t>シエン</t>
    </rPh>
    <rPh sb="31" eb="32">
      <t>オコナ</t>
    </rPh>
    <rPh sb="40" eb="42">
      <t>シンガタ</t>
    </rPh>
    <rPh sb="49" eb="52">
      <t>カンセンショウ</t>
    </rPh>
    <rPh sb="53" eb="54">
      <t>タイ</t>
    </rPh>
    <rPh sb="56" eb="58">
      <t>シミン</t>
    </rPh>
    <rPh sb="59" eb="61">
      <t>セイカツ</t>
    </rPh>
    <rPh sb="61" eb="63">
      <t>フアン</t>
    </rPh>
    <rPh sb="64" eb="66">
      <t>カイショウ</t>
    </rPh>
    <rPh sb="67" eb="68">
      <t>ツト</t>
    </rPh>
    <phoneticPr fontId="2"/>
  </si>
  <si>
    <t>伊予市特別定額給付金給付事業支給実施要綱</t>
    <phoneticPr fontId="2"/>
  </si>
  <si>
    <t>新型コロナウイルス感染症の影響が長期化するなか、新生児を抱える世帯の経済的負担を軽減するため、特別定額給付金の基準日後に出生した新生児を対象に家計への支援を行う。</t>
    <rPh sb="13" eb="15">
      <t>エイキョウ</t>
    </rPh>
    <rPh sb="16" eb="19">
      <t>チョウキカ</t>
    </rPh>
    <rPh sb="24" eb="27">
      <t>シンセイジ</t>
    </rPh>
    <rPh sb="28" eb="29">
      <t>カカ</t>
    </rPh>
    <rPh sb="31" eb="33">
      <t>セタイ</t>
    </rPh>
    <rPh sb="34" eb="37">
      <t>ケイザイテキ</t>
    </rPh>
    <rPh sb="37" eb="39">
      <t>フタン</t>
    </rPh>
    <rPh sb="40" eb="42">
      <t>ケイゲン</t>
    </rPh>
    <rPh sb="47" eb="49">
      <t>トクベツ</t>
    </rPh>
    <rPh sb="49" eb="51">
      <t>テイガク</t>
    </rPh>
    <rPh sb="51" eb="54">
      <t>キュウフキン</t>
    </rPh>
    <rPh sb="55" eb="58">
      <t>キジュンビ</t>
    </rPh>
    <rPh sb="58" eb="59">
      <t>ゴ</t>
    </rPh>
    <rPh sb="60" eb="62">
      <t>シュッセイ</t>
    </rPh>
    <rPh sb="64" eb="67">
      <t>シンセイジ</t>
    </rPh>
    <rPh sb="68" eb="70">
      <t>タイショウ</t>
    </rPh>
    <rPh sb="71" eb="73">
      <t>カケイ</t>
    </rPh>
    <rPh sb="75" eb="77">
      <t>シエン</t>
    </rPh>
    <rPh sb="78" eb="79">
      <t>オコナ</t>
    </rPh>
    <phoneticPr fontId="2"/>
  </si>
  <si>
    <t>令和２年４月２８日から令和３年４月１日までの間に出生した新生児の父または母</t>
    <rPh sb="28" eb="31">
      <t>シンセイジ</t>
    </rPh>
    <rPh sb="32" eb="33">
      <t>チチ</t>
    </rPh>
    <rPh sb="36" eb="37">
      <t>ハハ</t>
    </rPh>
    <phoneticPr fontId="2"/>
  </si>
  <si>
    <t>特別定額給付金の基準日後に出生した新生児を対象とした給付金</t>
    <rPh sb="8" eb="11">
      <t>キジュンビ</t>
    </rPh>
    <rPh sb="11" eb="12">
      <t>ゴ</t>
    </rPh>
    <rPh sb="13" eb="15">
      <t>シュッセイ</t>
    </rPh>
    <rPh sb="17" eb="20">
      <t>シンセイジ</t>
    </rPh>
    <rPh sb="21" eb="23">
      <t>タイショウ</t>
    </rPh>
    <rPh sb="26" eb="29">
      <t>キュウフキン</t>
    </rPh>
    <phoneticPr fontId="2"/>
  </si>
  <si>
    <t>1人当たり50,000円</t>
    <phoneticPr fontId="2"/>
  </si>
  <si>
    <t>特別定額給付金の基準日後に出生した新生児を対象に給付を行ったことにより、コロナ禍で不安を抱えながら妊娠・出産した子育て世帯に対して家計支援を行うとともに、特別定額給付金の給付対象者との不公平感の解消を図った。</t>
    <rPh sb="24" eb="26">
      <t>キュウフ</t>
    </rPh>
    <rPh sb="27" eb="28">
      <t>オコナ</t>
    </rPh>
    <rPh sb="39" eb="40">
      <t>カ</t>
    </rPh>
    <rPh sb="41" eb="43">
      <t>フアン</t>
    </rPh>
    <rPh sb="44" eb="45">
      <t>カカ</t>
    </rPh>
    <rPh sb="49" eb="51">
      <t>ニンシン</t>
    </rPh>
    <rPh sb="52" eb="54">
      <t>シュッサン</t>
    </rPh>
    <rPh sb="56" eb="58">
      <t>コソダ</t>
    </rPh>
    <rPh sb="59" eb="61">
      <t>セタイ</t>
    </rPh>
    <rPh sb="62" eb="63">
      <t>タイ</t>
    </rPh>
    <rPh sb="65" eb="67">
      <t>カケイ</t>
    </rPh>
    <rPh sb="67" eb="69">
      <t>シエン</t>
    </rPh>
    <rPh sb="70" eb="71">
      <t>オコナ</t>
    </rPh>
    <rPh sb="77" eb="79">
      <t>トクベツ</t>
    </rPh>
    <rPh sb="79" eb="81">
      <t>テイガク</t>
    </rPh>
    <rPh sb="81" eb="84">
      <t>キュウフキン</t>
    </rPh>
    <rPh sb="85" eb="87">
      <t>キュウフ</t>
    </rPh>
    <rPh sb="87" eb="90">
      <t>タイショウシャ</t>
    </rPh>
    <rPh sb="92" eb="96">
      <t>フコウヘイカン</t>
    </rPh>
    <rPh sb="97" eb="99">
      <t>カイショウ</t>
    </rPh>
    <rPh sb="100" eb="101">
      <t>ハカ</t>
    </rPh>
    <phoneticPr fontId="2"/>
  </si>
  <si>
    <t>伊予市新生児特別定額給付金給付事業実施要綱</t>
    <phoneticPr fontId="2"/>
  </si>
  <si>
    <t>7団体</t>
    <rPh sb="1" eb="3">
      <t>ダンタイ</t>
    </rPh>
    <phoneticPr fontId="2"/>
  </si>
  <si>
    <t>各保存団体が実施する活動費の積算</t>
  </si>
  <si>
    <t>１団体</t>
    <phoneticPr fontId="2"/>
  </si>
  <si>
    <t>各地区公民館運営委員会活動補助金</t>
    <phoneticPr fontId="2"/>
  </si>
  <si>
    <t>公民館運営委員会</t>
    <phoneticPr fontId="2"/>
  </si>
  <si>
    <t>5団体</t>
    <rPh sb="1" eb="3">
      <t>ダンタイ</t>
    </rPh>
    <phoneticPr fontId="2"/>
  </si>
  <si>
    <t>公民館運営委員会によるコロナ禍で実施可能な事業に対し補助をすることで、地域住民を交えた公民館活動の円滑な活動の実施及び育成を図ることができた。</t>
    <rPh sb="14" eb="15">
      <t>カ</t>
    </rPh>
    <rPh sb="16" eb="18">
      <t>ジッシ</t>
    </rPh>
    <rPh sb="18" eb="20">
      <t>カノウ</t>
    </rPh>
    <rPh sb="21" eb="23">
      <t>ジギョウ</t>
    </rPh>
    <rPh sb="24" eb="25">
      <t>タイ</t>
    </rPh>
    <rPh sb="26" eb="28">
      <t>ホジョ</t>
    </rPh>
    <rPh sb="40" eb="41">
      <t>マジ</t>
    </rPh>
    <rPh sb="43" eb="46">
      <t>コウミンカン</t>
    </rPh>
    <rPh sb="46" eb="48">
      <t>カツドウ</t>
    </rPh>
    <rPh sb="62" eb="63">
      <t>ハカ</t>
    </rPh>
    <phoneticPr fontId="2"/>
  </si>
  <si>
    <t>人権問題に関する差別意識の解消に向けた教育・啓発を推進し、人権が尊重される地域社会を構築する</t>
    <rPh sb="29" eb="31">
      <t>ジンケン</t>
    </rPh>
    <rPh sb="32" eb="34">
      <t>ソンチョウ</t>
    </rPh>
    <rPh sb="37" eb="39">
      <t>チイキ</t>
    </rPh>
    <rPh sb="39" eb="41">
      <t>シャカイ</t>
    </rPh>
    <phoneticPr fontId="2"/>
  </si>
  <si>
    <t>会議費・事務費・活動費・備品費・負担金・諸費</t>
    <phoneticPr fontId="2"/>
  </si>
  <si>
    <t>新型コロナウイルス感染症の影響により、主催事業は中止となったが、加盟団体の事業の一部は実施することができた。
　スポーツ関係団体育成のために積極的な支援を行うことで、スポーツの生活化・定着化を促進し、幅広い年齢層にわたるスポーツ人口の拡大と世代間の交流を図ることができた。</t>
    <phoneticPr fontId="2"/>
  </si>
  <si>
    <t>大地震発生時における住宅の倒壊等の被害から人命を守るため、木造住宅の耐震化の推進</t>
    <rPh sb="0" eb="3">
      <t>ダイジシン</t>
    </rPh>
    <rPh sb="3" eb="5">
      <t>ハッセイ</t>
    </rPh>
    <rPh sb="5" eb="6">
      <t>ジ</t>
    </rPh>
    <rPh sb="10" eb="12">
      <t>ジュウタク</t>
    </rPh>
    <rPh sb="13" eb="15">
      <t>トウカイ</t>
    </rPh>
    <rPh sb="15" eb="16">
      <t>トウ</t>
    </rPh>
    <rPh sb="17" eb="19">
      <t>ヒガイ</t>
    </rPh>
    <rPh sb="21" eb="23">
      <t>ジンメイ</t>
    </rPh>
    <rPh sb="24" eb="25">
      <t>マモ</t>
    </rPh>
    <rPh sb="29" eb="31">
      <t>モクゾウ</t>
    </rPh>
    <rPh sb="31" eb="33">
      <t>ジュウタク</t>
    </rPh>
    <rPh sb="34" eb="37">
      <t>タイシンカ</t>
    </rPh>
    <rPh sb="38" eb="40">
      <t>スイシン</t>
    </rPh>
    <phoneticPr fontId="2"/>
  </si>
  <si>
    <t>老朽化して倒壊等のおそれのある危険な空家で、倒壊すれば道路との境界を越え、避難等に支障をきたす老朽危険空き家の除却を促進する。</t>
    <phoneticPr fontId="2"/>
  </si>
  <si>
    <t>老朽化し倒壊等のおそれのある危険な空家を除却することによる住環境の改善と地域の防災力の確保。</t>
    <rPh sb="20" eb="22">
      <t>ジョキャク</t>
    </rPh>
    <rPh sb="29" eb="32">
      <t>ジュウカンキョウ</t>
    </rPh>
    <rPh sb="33" eb="35">
      <t>カイゼン</t>
    </rPh>
    <rPh sb="36" eb="38">
      <t>チイキ</t>
    </rPh>
    <rPh sb="39" eb="42">
      <t>ボウサイリョク</t>
    </rPh>
    <rPh sb="43" eb="45">
      <t>カクホ</t>
    </rPh>
    <phoneticPr fontId="2"/>
  </si>
  <si>
    <t>交通指導の一環としてのぼり旗等を設置することにより、交通事故の抑止や交通安全への意識の向上が図れた。</t>
    <rPh sb="0" eb="2">
      <t>コウツウ</t>
    </rPh>
    <rPh sb="2" eb="4">
      <t>シドウ</t>
    </rPh>
    <rPh sb="5" eb="7">
      <t>イッカン</t>
    </rPh>
    <rPh sb="13" eb="14">
      <t>バタ</t>
    </rPh>
    <rPh sb="14" eb="15">
      <t>トウ</t>
    </rPh>
    <rPh sb="16" eb="18">
      <t>セッチ</t>
    </rPh>
    <rPh sb="26" eb="28">
      <t>コウツウ</t>
    </rPh>
    <rPh sb="28" eb="30">
      <t>ジコ</t>
    </rPh>
    <rPh sb="31" eb="33">
      <t>ヨクシ</t>
    </rPh>
    <rPh sb="34" eb="36">
      <t>コウツウ</t>
    </rPh>
    <rPh sb="36" eb="38">
      <t>アンゼン</t>
    </rPh>
    <rPh sb="40" eb="42">
      <t>イシキ</t>
    </rPh>
    <rPh sb="43" eb="45">
      <t>コウジョウ</t>
    </rPh>
    <rPh sb="46" eb="47">
      <t>ハカ</t>
    </rPh>
    <phoneticPr fontId="2"/>
  </si>
  <si>
    <t>R2年度はコロナ禍により、活動が出来ない団体が多く申請件数は減少したが、資機材の設置など災害時における地域の物資の充実が図れた。</t>
    <rPh sb="2" eb="4">
      <t>ネンド</t>
    </rPh>
    <rPh sb="8" eb="9">
      <t>ワザワイ</t>
    </rPh>
    <rPh sb="13" eb="15">
      <t>カツドウ</t>
    </rPh>
    <rPh sb="16" eb="18">
      <t>デキ</t>
    </rPh>
    <rPh sb="20" eb="22">
      <t>ダンタイ</t>
    </rPh>
    <rPh sb="23" eb="24">
      <t>オオ</t>
    </rPh>
    <rPh sb="25" eb="27">
      <t>シンセイ</t>
    </rPh>
    <rPh sb="27" eb="29">
      <t>ケンスウ</t>
    </rPh>
    <rPh sb="30" eb="32">
      <t>ゲンショウ</t>
    </rPh>
    <rPh sb="36" eb="39">
      <t>シキザイ</t>
    </rPh>
    <rPh sb="40" eb="42">
      <t>セッチ</t>
    </rPh>
    <rPh sb="44" eb="46">
      <t>サイガイ</t>
    </rPh>
    <rPh sb="46" eb="47">
      <t>ジ</t>
    </rPh>
    <rPh sb="51" eb="53">
      <t>チイキ</t>
    </rPh>
    <rPh sb="54" eb="56">
      <t>ブッシ</t>
    </rPh>
    <rPh sb="57" eb="59">
      <t>ジュウジツ</t>
    </rPh>
    <rPh sb="60" eb="61">
      <t>ハカ</t>
    </rPh>
    <phoneticPr fontId="2"/>
  </si>
  <si>
    <t>事業を実施することにより、地域の防災への意識の向上と備蓄物資などの充実が図れた。</t>
    <rPh sb="0" eb="2">
      <t>ジギョウ</t>
    </rPh>
    <rPh sb="3" eb="5">
      <t>ジッシ</t>
    </rPh>
    <rPh sb="13" eb="15">
      <t>チイキ</t>
    </rPh>
    <rPh sb="16" eb="18">
      <t>ボウサイ</t>
    </rPh>
    <rPh sb="20" eb="22">
      <t>イシキ</t>
    </rPh>
    <rPh sb="23" eb="25">
      <t>コウジョウ</t>
    </rPh>
    <rPh sb="26" eb="28">
      <t>ビチク</t>
    </rPh>
    <rPh sb="28" eb="30">
      <t>ブッシ</t>
    </rPh>
    <rPh sb="33" eb="35">
      <t>ジュウジツ</t>
    </rPh>
    <rPh sb="36" eb="37">
      <t>ハカ</t>
    </rPh>
    <phoneticPr fontId="2"/>
  </si>
  <si>
    <t>地域への防犯灯の設置に伴い、犯罪防止の為の環境整備が図れた。</t>
    <rPh sb="0" eb="2">
      <t>チイキ</t>
    </rPh>
    <rPh sb="4" eb="7">
      <t>ボウハントウ</t>
    </rPh>
    <rPh sb="8" eb="10">
      <t>セッチ</t>
    </rPh>
    <rPh sb="11" eb="12">
      <t>トモナ</t>
    </rPh>
    <rPh sb="14" eb="16">
      <t>ハンザイ</t>
    </rPh>
    <rPh sb="16" eb="18">
      <t>ボウシ</t>
    </rPh>
    <rPh sb="19" eb="20">
      <t>タメ</t>
    </rPh>
    <rPh sb="21" eb="23">
      <t>カンキョウ</t>
    </rPh>
    <rPh sb="23" eb="25">
      <t>セイビ</t>
    </rPh>
    <rPh sb="26" eb="27">
      <t>ハカ</t>
    </rPh>
    <phoneticPr fontId="2"/>
  </si>
  <si>
    <t>伊予市幼年消防クラブ、伊予市少年消防クラブ及び伊予市婦人防火クラブの活動補助金</t>
    <phoneticPr fontId="2"/>
  </si>
  <si>
    <t>伊予市幼年消防クラブ、伊予市少年消防クラブ及び伊予市婦人防火クラブの円滑な活動を促進する。</t>
    <phoneticPr fontId="2"/>
  </si>
  <si>
    <t>各団体の事業実施に対する円滑な活動の促進が図れた。</t>
    <rPh sb="0" eb="3">
      <t>カクダンタイ</t>
    </rPh>
    <rPh sb="4" eb="6">
      <t>ジギョウ</t>
    </rPh>
    <rPh sb="6" eb="8">
      <t>ジッシ</t>
    </rPh>
    <rPh sb="9" eb="10">
      <t>タイ</t>
    </rPh>
    <rPh sb="12" eb="14">
      <t>エンカツ</t>
    </rPh>
    <rPh sb="15" eb="17">
      <t>カツドウ</t>
    </rPh>
    <rPh sb="18" eb="20">
      <t>ソクシン</t>
    </rPh>
    <rPh sb="21" eb="22">
      <t>ハカ</t>
    </rPh>
    <phoneticPr fontId="2"/>
  </si>
  <si>
    <t>伊予市消防団団本部及び分団本部運営費補助金</t>
    <phoneticPr fontId="2"/>
  </si>
  <si>
    <t>消防団団本部及び分団本部の円滑な運営が図れた。</t>
    <rPh sb="13" eb="15">
      <t>エンカツ</t>
    </rPh>
    <rPh sb="16" eb="18">
      <t>ウンエイ</t>
    </rPh>
    <rPh sb="19" eb="20">
      <t>ハカ</t>
    </rPh>
    <phoneticPr fontId="2"/>
  </si>
  <si>
    <t>転換―循環型社会形成推進交付金交付要綱(取扱要領　別表３　高度処理型浄化槽基準額
新築―伊予市浄化槽設置整備事業補助金交付要綱　別表第２　</t>
    <phoneticPr fontId="2"/>
  </si>
  <si>
    <t>伊予市下水道事業会計補助金交付要綱</t>
    <rPh sb="0" eb="3">
      <t>イヨシ</t>
    </rPh>
    <rPh sb="3" eb="6">
      <t>ゲスイドウ</t>
    </rPh>
    <rPh sb="6" eb="8">
      <t>ジギョウ</t>
    </rPh>
    <rPh sb="8" eb="10">
      <t>カイケイ</t>
    </rPh>
    <rPh sb="10" eb="13">
      <t>ホジョキン</t>
    </rPh>
    <rPh sb="13" eb="15">
      <t>コウフ</t>
    </rPh>
    <rPh sb="15" eb="17">
      <t>ヨウコウ</t>
    </rPh>
    <phoneticPr fontId="2"/>
  </si>
  <si>
    <t>廃棄物を一括回収処分し、経費の一部を補助することで、農業者負担を軽減するとともに、不法投棄や屋外焼却の防止等適正処分が図られ、市民の生活環境の保全がなされた。</t>
    <phoneticPr fontId="2"/>
  </si>
  <si>
    <t>個人１人</t>
    <rPh sb="0" eb="2">
      <t>コジン</t>
    </rPh>
    <rPh sb="3" eb="4">
      <t>ニン</t>
    </rPh>
    <phoneticPr fontId="2"/>
  </si>
  <si>
    <t>農業大学等における研修資金償還金について支援することにより、新規就農者の確保育成が図られた。</t>
    <rPh sb="0" eb="2">
      <t>ノウギョウ</t>
    </rPh>
    <rPh sb="2" eb="5">
      <t>ダイガクナド</t>
    </rPh>
    <rPh sb="9" eb="11">
      <t>ケンシュウ</t>
    </rPh>
    <rPh sb="11" eb="13">
      <t>シキン</t>
    </rPh>
    <rPh sb="13" eb="16">
      <t>ショウカンキン</t>
    </rPh>
    <rPh sb="20" eb="22">
      <t>シエン</t>
    </rPh>
    <rPh sb="30" eb="32">
      <t>シンキ</t>
    </rPh>
    <rPh sb="32" eb="34">
      <t>シュウノウ</t>
    </rPh>
    <rPh sb="34" eb="35">
      <t>シャ</t>
    </rPh>
    <rPh sb="36" eb="38">
      <t>カクホ</t>
    </rPh>
    <rPh sb="38" eb="40">
      <t>イクセイ</t>
    </rPh>
    <rPh sb="41" eb="42">
      <t>ハカ</t>
    </rPh>
    <phoneticPr fontId="2"/>
  </si>
  <si>
    <t>農業経営の近代化と合理化を図り、農業近代化資金の融資を円滑にするための利子補給により、農業者等の生産施設等の整備拡充が図れた。</t>
    <rPh sb="0" eb="2">
      <t>ノウギョウ</t>
    </rPh>
    <rPh sb="2" eb="4">
      <t>ケイエイ</t>
    </rPh>
    <rPh sb="5" eb="8">
      <t>キンダイカ</t>
    </rPh>
    <rPh sb="9" eb="12">
      <t>ゴウリカ</t>
    </rPh>
    <rPh sb="13" eb="14">
      <t>ハカ</t>
    </rPh>
    <rPh sb="16" eb="18">
      <t>ノウギョウ</t>
    </rPh>
    <rPh sb="18" eb="21">
      <t>キンダイカ</t>
    </rPh>
    <rPh sb="21" eb="23">
      <t>シキン</t>
    </rPh>
    <rPh sb="24" eb="26">
      <t>ユウシ</t>
    </rPh>
    <rPh sb="27" eb="29">
      <t>エンカツ</t>
    </rPh>
    <rPh sb="35" eb="37">
      <t>リシ</t>
    </rPh>
    <rPh sb="37" eb="39">
      <t>ホキュウ</t>
    </rPh>
    <rPh sb="43" eb="45">
      <t>ノウギョウ</t>
    </rPh>
    <rPh sb="45" eb="46">
      <t>シャ</t>
    </rPh>
    <rPh sb="46" eb="47">
      <t>トウ</t>
    </rPh>
    <rPh sb="48" eb="50">
      <t>セイサン</t>
    </rPh>
    <rPh sb="50" eb="52">
      <t>シセツ</t>
    </rPh>
    <rPh sb="52" eb="53">
      <t>トウ</t>
    </rPh>
    <rPh sb="54" eb="56">
      <t>セイビ</t>
    </rPh>
    <rPh sb="56" eb="58">
      <t>カクジュウ</t>
    </rPh>
    <rPh sb="59" eb="60">
      <t>ハカ</t>
    </rPh>
    <phoneticPr fontId="2"/>
  </si>
  <si>
    <t>効率的かつ安定的な農業経営の育成と共に足腰の強い農業構造を確立することを目的とする。</t>
    <rPh sb="0" eb="3">
      <t>コウリツテキ</t>
    </rPh>
    <rPh sb="11" eb="13">
      <t>ケイエイ</t>
    </rPh>
    <rPh sb="14" eb="16">
      <t>イクセイ</t>
    </rPh>
    <rPh sb="17" eb="18">
      <t>トモ</t>
    </rPh>
    <rPh sb="19" eb="21">
      <t>アシコシ</t>
    </rPh>
    <rPh sb="22" eb="23">
      <t>ツヨ</t>
    </rPh>
    <rPh sb="24" eb="26">
      <t>ノウギョウ</t>
    </rPh>
    <rPh sb="26" eb="28">
      <t>コウゾウ</t>
    </rPh>
    <rPh sb="29" eb="31">
      <t>カクリツ</t>
    </rPh>
    <rPh sb="36" eb="38">
      <t>モクテキ</t>
    </rPh>
    <phoneticPr fontId="2"/>
  </si>
  <si>
    <t>融資を受け導入した機械・施設及び設備など、効率的な農業経営の確立のために要する経費に係る利息</t>
    <rPh sb="21" eb="24">
      <t>コウリツテキ</t>
    </rPh>
    <rPh sb="25" eb="27">
      <t>ノウギョウ</t>
    </rPh>
    <rPh sb="27" eb="29">
      <t>ケイエイ</t>
    </rPh>
    <rPh sb="30" eb="32">
      <t>カクリツ</t>
    </rPh>
    <phoneticPr fontId="2"/>
  </si>
  <si>
    <t>借入契約時の利率ごとで算定された年間利息の内、残額につき定められた割合以内（0.17％～0.5％）の利子額を補給</t>
    <rPh sb="23" eb="25">
      <t>ザンガク</t>
    </rPh>
    <phoneticPr fontId="2"/>
  </si>
  <si>
    <t>効率的で安定的な農業経営を育成し、足腰の強い農業構造を確立するため、農業経営基盤強化資金の融資を円滑にするための利子補給により、農業経営の改善に必要な施設等の取得・整備の拡充が図れた。</t>
    <rPh sb="0" eb="3">
      <t>コウリツテキ</t>
    </rPh>
    <rPh sb="4" eb="6">
      <t>アンテイ</t>
    </rPh>
    <rPh sb="6" eb="7">
      <t>テキ</t>
    </rPh>
    <rPh sb="8" eb="10">
      <t>ノウギョウ</t>
    </rPh>
    <rPh sb="10" eb="12">
      <t>ケイエイ</t>
    </rPh>
    <rPh sb="13" eb="15">
      <t>イクセイ</t>
    </rPh>
    <rPh sb="17" eb="19">
      <t>アシコシ</t>
    </rPh>
    <rPh sb="20" eb="21">
      <t>ツヨ</t>
    </rPh>
    <rPh sb="22" eb="24">
      <t>ノウギョウ</t>
    </rPh>
    <rPh sb="24" eb="26">
      <t>コウゾウ</t>
    </rPh>
    <rPh sb="27" eb="29">
      <t>カクリツ</t>
    </rPh>
    <rPh sb="34" eb="36">
      <t>ノウギョウ</t>
    </rPh>
    <rPh sb="36" eb="38">
      <t>ケイエイ</t>
    </rPh>
    <rPh sb="38" eb="40">
      <t>キバン</t>
    </rPh>
    <rPh sb="40" eb="42">
      <t>キョウカ</t>
    </rPh>
    <rPh sb="42" eb="44">
      <t>シキン</t>
    </rPh>
    <rPh sb="45" eb="47">
      <t>ユウシ</t>
    </rPh>
    <rPh sb="48" eb="50">
      <t>エンカツ</t>
    </rPh>
    <rPh sb="56" eb="58">
      <t>リシ</t>
    </rPh>
    <rPh sb="58" eb="60">
      <t>ホキュウ</t>
    </rPh>
    <rPh sb="64" eb="66">
      <t>ノウギョウ</t>
    </rPh>
    <rPh sb="66" eb="68">
      <t>ケイエイ</t>
    </rPh>
    <rPh sb="69" eb="71">
      <t>カイゼン</t>
    </rPh>
    <rPh sb="72" eb="74">
      <t>ヒツヨウ</t>
    </rPh>
    <rPh sb="75" eb="77">
      <t>シセツ</t>
    </rPh>
    <rPh sb="77" eb="78">
      <t>トウ</t>
    </rPh>
    <rPh sb="79" eb="81">
      <t>シュトク</t>
    </rPh>
    <rPh sb="82" eb="84">
      <t>セイビ</t>
    </rPh>
    <rPh sb="85" eb="87">
      <t>カクジュウ</t>
    </rPh>
    <rPh sb="88" eb="89">
      <t>ハカ</t>
    </rPh>
    <phoneticPr fontId="2"/>
  </si>
  <si>
    <t>伊予市農業経営基盤強化資金利子補給金交付要綱</t>
    <rPh sb="0" eb="3">
      <t>イヨシ</t>
    </rPh>
    <rPh sb="3" eb="5">
      <t>ノウギョウ</t>
    </rPh>
    <rPh sb="5" eb="7">
      <t>ケイエイ</t>
    </rPh>
    <rPh sb="7" eb="9">
      <t>キバン</t>
    </rPh>
    <rPh sb="9" eb="11">
      <t>キョウカ</t>
    </rPh>
    <rPh sb="11" eb="13">
      <t>シキン</t>
    </rPh>
    <rPh sb="13" eb="15">
      <t>リシ</t>
    </rPh>
    <rPh sb="15" eb="17">
      <t>ホキュウ</t>
    </rPh>
    <rPh sb="17" eb="18">
      <t>キン</t>
    </rPh>
    <rPh sb="18" eb="20">
      <t>コウフ</t>
    </rPh>
    <rPh sb="20" eb="22">
      <t>ヨウコウ</t>
    </rPh>
    <phoneticPr fontId="2"/>
  </si>
  <si>
    <t>・地域の特性に応じた特産果樹の優良品種の導入並びに生産技術の向上により、消費者・市場ニーズに応じた産地化の推進が図られた。
・消費者に新鮮、安全で安心できる農産物を提供するため、中山堆肥センターにおいて生産される堆肥を施用し、有機農業の振興を図った。
・高齢者が管理する栗園の剪定作業の受委託事業を実施し、特産果樹の高品質生産体制並びに生産技術の向上を図ることによって、消費者・市場ニーズに応じた高品質・高付加価値化を推進し、産地の活性化を図った。</t>
    <phoneticPr fontId="2"/>
  </si>
  <si>
    <t>意欲ある農業者が農業を継続できる環境を整え、農業が本来有する自然循環機能を維持・増進することが図られた。</t>
    <rPh sb="0" eb="2">
      <t>イヨク</t>
    </rPh>
    <rPh sb="4" eb="6">
      <t>ノウギョウ</t>
    </rPh>
    <rPh sb="6" eb="7">
      <t>シャ</t>
    </rPh>
    <rPh sb="8" eb="10">
      <t>ノウギョウ</t>
    </rPh>
    <rPh sb="11" eb="13">
      <t>ケイゾク</t>
    </rPh>
    <rPh sb="16" eb="18">
      <t>カンキョウ</t>
    </rPh>
    <rPh sb="19" eb="20">
      <t>トトノ</t>
    </rPh>
    <rPh sb="22" eb="24">
      <t>ノウギョウ</t>
    </rPh>
    <rPh sb="25" eb="27">
      <t>ホンライ</t>
    </rPh>
    <rPh sb="27" eb="28">
      <t>ユウ</t>
    </rPh>
    <rPh sb="30" eb="32">
      <t>シゼン</t>
    </rPh>
    <rPh sb="32" eb="34">
      <t>ジュンカン</t>
    </rPh>
    <rPh sb="34" eb="36">
      <t>キノウ</t>
    </rPh>
    <rPh sb="37" eb="39">
      <t>イジ</t>
    </rPh>
    <rPh sb="40" eb="42">
      <t>ゾウシン</t>
    </rPh>
    <rPh sb="47" eb="48">
      <t>ハカ</t>
    </rPh>
    <phoneticPr fontId="2"/>
  </si>
  <si>
    <t>次代を担う農業者となることを志向する経営開始直後の新規就農者に対して、資金を交付することにより、就農意欲の喚起と就農後の定着を図った。</t>
    <rPh sb="0" eb="2">
      <t>ジダイ</t>
    </rPh>
    <rPh sb="3" eb="4">
      <t>ニナ</t>
    </rPh>
    <rPh sb="5" eb="8">
      <t>ノウギョウシャ</t>
    </rPh>
    <rPh sb="14" eb="16">
      <t>シコウ</t>
    </rPh>
    <rPh sb="18" eb="20">
      <t>ケイエイ</t>
    </rPh>
    <rPh sb="20" eb="22">
      <t>カイシ</t>
    </rPh>
    <rPh sb="22" eb="24">
      <t>チョクゴ</t>
    </rPh>
    <rPh sb="25" eb="27">
      <t>シンキ</t>
    </rPh>
    <rPh sb="27" eb="29">
      <t>シュウノウ</t>
    </rPh>
    <rPh sb="29" eb="30">
      <t>シャ</t>
    </rPh>
    <rPh sb="31" eb="32">
      <t>タイ</t>
    </rPh>
    <rPh sb="35" eb="37">
      <t>シキン</t>
    </rPh>
    <rPh sb="38" eb="40">
      <t>コウフ</t>
    </rPh>
    <rPh sb="48" eb="50">
      <t>シュウノウ</t>
    </rPh>
    <rPh sb="50" eb="52">
      <t>イヨク</t>
    </rPh>
    <rPh sb="53" eb="55">
      <t>カンキ</t>
    </rPh>
    <rPh sb="56" eb="58">
      <t>シュウノウ</t>
    </rPh>
    <rPh sb="58" eb="59">
      <t>ゴ</t>
    </rPh>
    <rPh sb="60" eb="62">
      <t>テイチャク</t>
    </rPh>
    <rPh sb="63" eb="64">
      <t>ハカ</t>
    </rPh>
    <phoneticPr fontId="2"/>
  </si>
  <si>
    <t>・就農準備研修支援
ＪＡが運営する市内研修園の取組みを支援することにより、新規就農者の確保が図られた。
・就農定着支援
経営が不安定な就農初期の新規就農者が農業機械・施設を整備する取組を支援することにより、新規就農者の育成を図った。</t>
    <rPh sb="1" eb="3">
      <t>シュウノウ</t>
    </rPh>
    <rPh sb="3" eb="5">
      <t>ジュンビ</t>
    </rPh>
    <rPh sb="5" eb="7">
      <t>ケンシュウ</t>
    </rPh>
    <rPh sb="7" eb="9">
      <t>シエン</t>
    </rPh>
    <rPh sb="13" eb="15">
      <t>ウンエイ</t>
    </rPh>
    <rPh sb="17" eb="19">
      <t>シナイ</t>
    </rPh>
    <rPh sb="19" eb="21">
      <t>ケンシュウ</t>
    </rPh>
    <rPh sb="21" eb="22">
      <t>エン</t>
    </rPh>
    <rPh sb="23" eb="25">
      <t>トリク</t>
    </rPh>
    <rPh sb="27" eb="29">
      <t>シエン</t>
    </rPh>
    <rPh sb="37" eb="39">
      <t>シンキ</t>
    </rPh>
    <rPh sb="39" eb="41">
      <t>シュウノウ</t>
    </rPh>
    <rPh sb="41" eb="42">
      <t>シャ</t>
    </rPh>
    <rPh sb="43" eb="45">
      <t>カクホ</t>
    </rPh>
    <rPh sb="46" eb="47">
      <t>ハカ</t>
    </rPh>
    <rPh sb="53" eb="55">
      <t>シュウノウ</t>
    </rPh>
    <rPh sb="55" eb="57">
      <t>テイチャク</t>
    </rPh>
    <rPh sb="57" eb="59">
      <t>シエン</t>
    </rPh>
    <rPh sb="60" eb="62">
      <t>ケイエイ</t>
    </rPh>
    <rPh sb="63" eb="66">
      <t>フアンテイ</t>
    </rPh>
    <rPh sb="67" eb="69">
      <t>シュウノウ</t>
    </rPh>
    <rPh sb="69" eb="71">
      <t>ショキ</t>
    </rPh>
    <rPh sb="72" eb="74">
      <t>シンキ</t>
    </rPh>
    <rPh sb="74" eb="76">
      <t>シュウノウ</t>
    </rPh>
    <rPh sb="76" eb="77">
      <t>シャ</t>
    </rPh>
    <rPh sb="78" eb="80">
      <t>ノウギョウ</t>
    </rPh>
    <rPh sb="80" eb="82">
      <t>キカイ</t>
    </rPh>
    <rPh sb="83" eb="85">
      <t>シセツ</t>
    </rPh>
    <rPh sb="86" eb="88">
      <t>セイビ</t>
    </rPh>
    <rPh sb="90" eb="92">
      <t>トリクミ</t>
    </rPh>
    <rPh sb="93" eb="95">
      <t>シエン</t>
    </rPh>
    <rPh sb="103" eb="105">
      <t>シンキ</t>
    </rPh>
    <rPh sb="105" eb="107">
      <t>シュウノウ</t>
    </rPh>
    <rPh sb="107" eb="108">
      <t>シャ</t>
    </rPh>
    <rPh sb="109" eb="111">
      <t>イクセイ</t>
    </rPh>
    <rPh sb="112" eb="113">
      <t>ハカ</t>
    </rPh>
    <phoneticPr fontId="2"/>
  </si>
  <si>
    <t>伊予市次世代ファーマーサポート事業実施要領及び補助金交付要綱</t>
    <phoneticPr fontId="2"/>
  </si>
  <si>
    <t>若い農業者による自己経営の充実強化を図ると共に、総合的な研修や情報交換の実施並びに組織としての活動の活性化、会員相互の連携が図られた。</t>
    <rPh sb="0" eb="1">
      <t>ワカ</t>
    </rPh>
    <rPh sb="2" eb="5">
      <t>ノウギョウシャ</t>
    </rPh>
    <rPh sb="8" eb="10">
      <t>ジコ</t>
    </rPh>
    <rPh sb="10" eb="12">
      <t>ケイエイ</t>
    </rPh>
    <rPh sb="13" eb="15">
      <t>ジュウジツ</t>
    </rPh>
    <rPh sb="15" eb="17">
      <t>キョウカ</t>
    </rPh>
    <rPh sb="18" eb="19">
      <t>ハカ</t>
    </rPh>
    <rPh sb="21" eb="22">
      <t>トモ</t>
    </rPh>
    <rPh sb="24" eb="27">
      <t>ソウゴウテキ</t>
    </rPh>
    <rPh sb="28" eb="30">
      <t>ケンシュウ</t>
    </rPh>
    <rPh sb="31" eb="33">
      <t>ジョウホウ</t>
    </rPh>
    <rPh sb="33" eb="35">
      <t>コウカン</t>
    </rPh>
    <rPh sb="36" eb="38">
      <t>ジッシ</t>
    </rPh>
    <rPh sb="38" eb="39">
      <t>ナラ</t>
    </rPh>
    <rPh sb="41" eb="43">
      <t>ソシキ</t>
    </rPh>
    <rPh sb="47" eb="49">
      <t>カツドウ</t>
    </rPh>
    <rPh sb="50" eb="52">
      <t>カッセイ</t>
    </rPh>
    <rPh sb="52" eb="53">
      <t>カ</t>
    </rPh>
    <rPh sb="54" eb="56">
      <t>カイイン</t>
    </rPh>
    <rPh sb="56" eb="58">
      <t>ソウゴ</t>
    </rPh>
    <rPh sb="59" eb="61">
      <t>レンケイ</t>
    </rPh>
    <rPh sb="62" eb="63">
      <t>ハカ</t>
    </rPh>
    <phoneticPr fontId="2"/>
  </si>
  <si>
    <t>　伊予市のブランドである中山栗の生産振興により、栗園地の維持や生産技術の向上・効率化等が図られた。</t>
    <rPh sb="1" eb="4">
      <t>イヨシ</t>
    </rPh>
    <rPh sb="12" eb="14">
      <t>ナカヤマ</t>
    </rPh>
    <rPh sb="14" eb="15">
      <t>クリ</t>
    </rPh>
    <rPh sb="16" eb="18">
      <t>セイサン</t>
    </rPh>
    <rPh sb="18" eb="20">
      <t>シンコウ</t>
    </rPh>
    <rPh sb="24" eb="25">
      <t>クリ</t>
    </rPh>
    <rPh sb="25" eb="27">
      <t>エンチ</t>
    </rPh>
    <rPh sb="28" eb="30">
      <t>イジ</t>
    </rPh>
    <rPh sb="31" eb="33">
      <t>セイサン</t>
    </rPh>
    <rPh sb="33" eb="35">
      <t>ギジュツ</t>
    </rPh>
    <rPh sb="36" eb="38">
      <t>コウジョウ</t>
    </rPh>
    <rPh sb="39" eb="42">
      <t>コウリツカ</t>
    </rPh>
    <rPh sb="42" eb="43">
      <t>トウ</t>
    </rPh>
    <rPh sb="44" eb="45">
      <t>ハカ</t>
    </rPh>
    <phoneticPr fontId="2"/>
  </si>
  <si>
    <t>農業経営基盤強化促進法（以下「法」という。）に基づき効率的かつ安定的な年間労働時間及び生涯所得を他産業並みと同等以上となる農業経営の確立を目的とする。</t>
    <phoneticPr fontId="2"/>
  </si>
  <si>
    <t>会員の農業経営改善計画を達成するため、会員相互の研鑽、情報交換、研修会への参加を支援することにより、認定農業者の経営技術の向上を図った。</t>
    <rPh sb="0" eb="2">
      <t>カイイン</t>
    </rPh>
    <rPh sb="3" eb="5">
      <t>ノウギョウ</t>
    </rPh>
    <rPh sb="5" eb="7">
      <t>ケイエイ</t>
    </rPh>
    <rPh sb="7" eb="9">
      <t>カイゼン</t>
    </rPh>
    <rPh sb="9" eb="11">
      <t>ケイカク</t>
    </rPh>
    <rPh sb="12" eb="14">
      <t>タッセイ</t>
    </rPh>
    <rPh sb="19" eb="21">
      <t>カイイン</t>
    </rPh>
    <rPh sb="21" eb="23">
      <t>ソウゴ</t>
    </rPh>
    <rPh sb="24" eb="26">
      <t>ケンサン</t>
    </rPh>
    <rPh sb="27" eb="29">
      <t>ジョウホウ</t>
    </rPh>
    <rPh sb="29" eb="31">
      <t>コウカン</t>
    </rPh>
    <rPh sb="32" eb="35">
      <t>ケンシュウカイ</t>
    </rPh>
    <rPh sb="37" eb="39">
      <t>サンカ</t>
    </rPh>
    <rPh sb="40" eb="42">
      <t>シエン</t>
    </rPh>
    <rPh sb="50" eb="52">
      <t>ニンテイ</t>
    </rPh>
    <rPh sb="52" eb="55">
      <t>ノウギョウシャ</t>
    </rPh>
    <rPh sb="56" eb="58">
      <t>ケイエイ</t>
    </rPh>
    <rPh sb="58" eb="60">
      <t>ギジュツ</t>
    </rPh>
    <rPh sb="61" eb="63">
      <t>コウジョウ</t>
    </rPh>
    <rPh sb="64" eb="65">
      <t>ハカ</t>
    </rPh>
    <phoneticPr fontId="2"/>
  </si>
  <si>
    <t>農業を通じた教育の充実を図り、優秀な人材育成への貢献が図られた。</t>
    <rPh sb="0" eb="2">
      <t>ノウギョウ</t>
    </rPh>
    <rPh sb="3" eb="4">
      <t>ツウ</t>
    </rPh>
    <rPh sb="6" eb="8">
      <t>キョウイク</t>
    </rPh>
    <rPh sb="9" eb="11">
      <t>ジュウジツ</t>
    </rPh>
    <rPh sb="12" eb="13">
      <t>ハカ</t>
    </rPh>
    <rPh sb="15" eb="17">
      <t>ユウシュウ</t>
    </rPh>
    <rPh sb="18" eb="20">
      <t>ジンザイ</t>
    </rPh>
    <rPh sb="20" eb="22">
      <t>イクセイ</t>
    </rPh>
    <rPh sb="24" eb="26">
      <t>コウケン</t>
    </rPh>
    <rPh sb="27" eb="28">
      <t>ハカ</t>
    </rPh>
    <phoneticPr fontId="2"/>
  </si>
  <si>
    <t>女性グループによる自主的な研修や視察、地産地消イベント等の活動を支援することにより、農山漁村生活の改善と経営の向上、グループ活動の健全な発展を図れた。</t>
    <phoneticPr fontId="2"/>
  </si>
  <si>
    <t>各種団体が連携し、自主的な研修や視察等の活動を支援することにより、農業における男女共同参画社会の発展を図ることを目的としていたが、新型コロナウイルスによる影響から活動の自粛が余儀なくなされた</t>
    <rPh sb="0" eb="2">
      <t>カクシュ</t>
    </rPh>
    <rPh sb="2" eb="4">
      <t>ダンタイ</t>
    </rPh>
    <rPh sb="5" eb="7">
      <t>レンケイ</t>
    </rPh>
    <rPh sb="9" eb="12">
      <t>ジシュテキ</t>
    </rPh>
    <rPh sb="13" eb="15">
      <t>ケンシュウ</t>
    </rPh>
    <rPh sb="16" eb="18">
      <t>シサツ</t>
    </rPh>
    <rPh sb="18" eb="19">
      <t>トウ</t>
    </rPh>
    <rPh sb="20" eb="22">
      <t>カツドウ</t>
    </rPh>
    <rPh sb="23" eb="25">
      <t>シエン</t>
    </rPh>
    <rPh sb="33" eb="35">
      <t>ノウギョウ</t>
    </rPh>
    <rPh sb="39" eb="41">
      <t>ダンジョ</t>
    </rPh>
    <rPh sb="41" eb="43">
      <t>キョウドウ</t>
    </rPh>
    <rPh sb="43" eb="45">
      <t>サンカク</t>
    </rPh>
    <rPh sb="45" eb="47">
      <t>シャカイ</t>
    </rPh>
    <rPh sb="48" eb="50">
      <t>ハッテン</t>
    </rPh>
    <rPh sb="51" eb="52">
      <t>ハカ</t>
    </rPh>
    <rPh sb="56" eb="58">
      <t>モクテキ</t>
    </rPh>
    <rPh sb="65" eb="67">
      <t>シンガタ</t>
    </rPh>
    <rPh sb="77" eb="79">
      <t>エイキョウ</t>
    </rPh>
    <rPh sb="81" eb="83">
      <t>カツドウ</t>
    </rPh>
    <rPh sb="84" eb="86">
      <t>ジシュク</t>
    </rPh>
    <rPh sb="87" eb="89">
      <t>ヨギ</t>
    </rPh>
    <phoneticPr fontId="2"/>
  </si>
  <si>
    <t>園地力強化を目的として、雨よけハウス、灌水設備、果樹棚といった高品質生産に必要な施設を整備することにより、次世代につなぐ果樹産地の育成が図られた。</t>
    <phoneticPr fontId="2"/>
  </si>
  <si>
    <t xml:space="preserve">伊予市鳥獣害防止総合対策協議会（伊予地区猟友会7団体、狩猟免許取得者）
</t>
    <phoneticPr fontId="2"/>
  </si>
  <si>
    <t xml:space="preserve">・ソフト事業（箱わな購入、狩猟免許初心者講習会受講費、鳥獣害防止研修会、その他）
・有害鳥獣の捕獲活動事業（イノシシなど指定有害鳥獣の捕獲）
</t>
    <phoneticPr fontId="2"/>
  </si>
  <si>
    <t xml:space="preserve">・ソフト事業　県1/2以内、市1/2（残額）
・有害鳥獣の捕獲活動事業　国が定める基準単価（不足額を市が補てん）
</t>
    <phoneticPr fontId="2"/>
  </si>
  <si>
    <t>有害鳥獣による農作物被害等から総合的に対策を支援することにより、農業生産、農地保全等の維持が図られた。</t>
    <rPh sb="0" eb="2">
      <t>ユウガイ</t>
    </rPh>
    <rPh sb="2" eb="4">
      <t>チョウジュウ</t>
    </rPh>
    <rPh sb="7" eb="10">
      <t>ノウサクモツ</t>
    </rPh>
    <rPh sb="10" eb="12">
      <t>ヒガイ</t>
    </rPh>
    <rPh sb="12" eb="13">
      <t>トウ</t>
    </rPh>
    <rPh sb="15" eb="18">
      <t>ソウゴウテキ</t>
    </rPh>
    <rPh sb="19" eb="21">
      <t>タイサク</t>
    </rPh>
    <rPh sb="22" eb="24">
      <t>シエン</t>
    </rPh>
    <rPh sb="32" eb="34">
      <t>ノウギョウ</t>
    </rPh>
    <rPh sb="34" eb="36">
      <t>セイサン</t>
    </rPh>
    <rPh sb="37" eb="39">
      <t>ノウチ</t>
    </rPh>
    <rPh sb="39" eb="41">
      <t>ホゼン</t>
    </rPh>
    <rPh sb="41" eb="42">
      <t>トウ</t>
    </rPh>
    <rPh sb="43" eb="45">
      <t>イジ</t>
    </rPh>
    <rPh sb="46" eb="47">
      <t>ハカ</t>
    </rPh>
    <phoneticPr fontId="2"/>
  </si>
  <si>
    <t>伊予市鳥獣被害防止総合対策事業費補助金交付要綱</t>
    <phoneticPr fontId="2"/>
  </si>
  <si>
    <t>伊予市有害鳥獣捕獲隊等育成事業</t>
    <rPh sb="0" eb="3">
      <t>イヨシ</t>
    </rPh>
    <rPh sb="7" eb="9">
      <t>ホカク</t>
    </rPh>
    <rPh sb="9" eb="10">
      <t>タイ</t>
    </rPh>
    <rPh sb="10" eb="11">
      <t>トウ</t>
    </rPh>
    <rPh sb="11" eb="13">
      <t>イクセイ</t>
    </rPh>
    <rPh sb="13" eb="15">
      <t>ジギョウ</t>
    </rPh>
    <phoneticPr fontId="2"/>
  </si>
  <si>
    <t>狩猟者の維持経費の補助をすることにより狩猟者の確保育成を図ることを目的とする。</t>
    <rPh sb="0" eb="2">
      <t>シュリョウ</t>
    </rPh>
    <rPh sb="2" eb="3">
      <t>シャ</t>
    </rPh>
    <rPh sb="4" eb="6">
      <t>イジ</t>
    </rPh>
    <rPh sb="6" eb="8">
      <t>ケイヒ</t>
    </rPh>
    <rPh sb="9" eb="11">
      <t>ホジョ</t>
    </rPh>
    <rPh sb="19" eb="21">
      <t>シュリョウ</t>
    </rPh>
    <rPh sb="21" eb="22">
      <t>シャ</t>
    </rPh>
    <rPh sb="23" eb="25">
      <t>カクホ</t>
    </rPh>
    <rPh sb="25" eb="27">
      <t>イクセイ</t>
    </rPh>
    <rPh sb="28" eb="29">
      <t>ハカ</t>
    </rPh>
    <rPh sb="33" eb="35">
      <t>モクテキ</t>
    </rPh>
    <phoneticPr fontId="2"/>
  </si>
  <si>
    <t>伊予市鳥獣害防止総合対策協議会（伊予地区猟友会7団体）</t>
    <phoneticPr fontId="2"/>
  </si>
  <si>
    <t>・捕獲隊（猟友会）の維持経費の支援</t>
    <phoneticPr fontId="2"/>
  </si>
  <si>
    <t>県1/2以内、市残額</t>
    <phoneticPr fontId="2"/>
  </si>
  <si>
    <t>狩猟者の維持経費の補助を実施し、狩猟者の確保が図られた。</t>
    <rPh sb="0" eb="2">
      <t>シュリョウ</t>
    </rPh>
    <rPh sb="2" eb="3">
      <t>シャ</t>
    </rPh>
    <rPh sb="4" eb="6">
      <t>イジ</t>
    </rPh>
    <rPh sb="6" eb="8">
      <t>ケイヒ</t>
    </rPh>
    <rPh sb="9" eb="11">
      <t>ホジョ</t>
    </rPh>
    <rPh sb="12" eb="14">
      <t>ジッシ</t>
    </rPh>
    <rPh sb="16" eb="18">
      <t>シュリョウ</t>
    </rPh>
    <rPh sb="18" eb="19">
      <t>シャ</t>
    </rPh>
    <rPh sb="20" eb="22">
      <t>カクホ</t>
    </rPh>
    <rPh sb="23" eb="24">
      <t>ハカ</t>
    </rPh>
    <phoneticPr fontId="2"/>
  </si>
  <si>
    <t>伊予市有害鳥獣捕獲隊等育成事業費補助金交付要綱</t>
    <phoneticPr fontId="2"/>
  </si>
  <si>
    <t>伊予市鳥獣被害防止対策推進事業</t>
    <rPh sb="0" eb="3">
      <t>イヨシ</t>
    </rPh>
    <rPh sb="9" eb="11">
      <t>タイサク</t>
    </rPh>
    <rPh sb="11" eb="13">
      <t>スイシン</t>
    </rPh>
    <rPh sb="13" eb="15">
      <t>ジギョウ</t>
    </rPh>
    <phoneticPr fontId="2"/>
  </si>
  <si>
    <t>伊予市鳥獣被害防止総合対策協議会の事業の推進を図るための経費の補助。</t>
    <rPh sb="0" eb="3">
      <t>イヨシ</t>
    </rPh>
    <rPh sb="3" eb="5">
      <t>チョウジュウ</t>
    </rPh>
    <rPh sb="5" eb="7">
      <t>ヒガイ</t>
    </rPh>
    <rPh sb="7" eb="9">
      <t>ボウシ</t>
    </rPh>
    <rPh sb="9" eb="11">
      <t>ソウゴウ</t>
    </rPh>
    <rPh sb="11" eb="13">
      <t>タイサク</t>
    </rPh>
    <rPh sb="13" eb="16">
      <t>キョウギカイ</t>
    </rPh>
    <rPh sb="17" eb="19">
      <t>ジギョウ</t>
    </rPh>
    <rPh sb="20" eb="22">
      <t>スイシン</t>
    </rPh>
    <rPh sb="23" eb="24">
      <t>ハカ</t>
    </rPh>
    <rPh sb="28" eb="30">
      <t>ケイヒ</t>
    </rPh>
    <rPh sb="31" eb="33">
      <t>ホジョ</t>
    </rPh>
    <phoneticPr fontId="2"/>
  </si>
  <si>
    <t>伊予市鳥獣害防止総合対策協議会</t>
    <phoneticPr fontId="2"/>
  </si>
  <si>
    <t>伊予市鳥獣被害防止総合対策協議会の推進事業に要する経費</t>
    <rPh sb="3" eb="5">
      <t>チョウジュウ</t>
    </rPh>
    <rPh sb="5" eb="7">
      <t>ヒガイ</t>
    </rPh>
    <rPh sb="7" eb="9">
      <t>ボウシ</t>
    </rPh>
    <rPh sb="9" eb="11">
      <t>ソウゴウ</t>
    </rPh>
    <rPh sb="11" eb="13">
      <t>タイサク</t>
    </rPh>
    <rPh sb="13" eb="16">
      <t>キョウギカイ</t>
    </rPh>
    <rPh sb="17" eb="19">
      <t>スイシン</t>
    </rPh>
    <rPh sb="19" eb="21">
      <t>ジギョウ</t>
    </rPh>
    <rPh sb="22" eb="23">
      <t>ヨウ</t>
    </rPh>
    <rPh sb="25" eb="27">
      <t>ケイヒ</t>
    </rPh>
    <phoneticPr fontId="2"/>
  </si>
  <si>
    <t>推進事業の適切な実施が図られた。</t>
    <rPh sb="0" eb="2">
      <t>スイシン</t>
    </rPh>
    <rPh sb="2" eb="4">
      <t>ジギョウ</t>
    </rPh>
    <rPh sb="5" eb="7">
      <t>テキセツ</t>
    </rPh>
    <rPh sb="8" eb="10">
      <t>ジッシ</t>
    </rPh>
    <rPh sb="11" eb="12">
      <t>ハカ</t>
    </rPh>
    <phoneticPr fontId="2"/>
  </si>
  <si>
    <t>伊予市鳥獣被害防止対策推進事業費補助金交付要綱</t>
    <rPh sb="0" eb="3">
      <t>イヨシ</t>
    </rPh>
    <rPh sb="3" eb="5">
      <t>チョウジュウ</t>
    </rPh>
    <rPh sb="5" eb="7">
      <t>ヒガイ</t>
    </rPh>
    <rPh sb="7" eb="9">
      <t>ボウシ</t>
    </rPh>
    <rPh sb="9" eb="11">
      <t>タイサク</t>
    </rPh>
    <rPh sb="11" eb="13">
      <t>スイシン</t>
    </rPh>
    <rPh sb="13" eb="16">
      <t>ジギョウヒ</t>
    </rPh>
    <rPh sb="16" eb="19">
      <t>ホジョキン</t>
    </rPh>
    <rPh sb="19" eb="21">
      <t>コウフ</t>
    </rPh>
    <rPh sb="21" eb="23">
      <t>ヨウコウ</t>
    </rPh>
    <phoneticPr fontId="2"/>
  </si>
  <si>
    <t>伊予市鳥獣害防止施設整備事業</t>
    <rPh sb="0" eb="3">
      <t>イヨシ</t>
    </rPh>
    <rPh sb="5" eb="6">
      <t>ガイ</t>
    </rPh>
    <rPh sb="6" eb="8">
      <t>ボウシ</t>
    </rPh>
    <rPh sb="8" eb="10">
      <t>シセツ</t>
    </rPh>
    <rPh sb="10" eb="12">
      <t>セイビ</t>
    </rPh>
    <rPh sb="12" eb="14">
      <t>ジギョウ</t>
    </rPh>
    <phoneticPr fontId="2"/>
  </si>
  <si>
    <t>市内園地をイノシシ等の有害鳥獣からの被害を防止するため防護柵等の施設を整備し、農家の生産意欲の向上に資すること目的とする。</t>
    <rPh sb="0" eb="2">
      <t>シナイ</t>
    </rPh>
    <rPh sb="2" eb="4">
      <t>エンチ</t>
    </rPh>
    <rPh sb="9" eb="10">
      <t>トウ</t>
    </rPh>
    <rPh sb="11" eb="13">
      <t>ユウガイ</t>
    </rPh>
    <rPh sb="13" eb="15">
      <t>チョウジュウ</t>
    </rPh>
    <rPh sb="18" eb="20">
      <t>ヒガイ</t>
    </rPh>
    <rPh sb="21" eb="23">
      <t>ボウシ</t>
    </rPh>
    <rPh sb="27" eb="30">
      <t>ボウゴサク</t>
    </rPh>
    <rPh sb="30" eb="31">
      <t>トウ</t>
    </rPh>
    <rPh sb="32" eb="34">
      <t>シセツ</t>
    </rPh>
    <rPh sb="35" eb="37">
      <t>セイビ</t>
    </rPh>
    <rPh sb="39" eb="41">
      <t>ノウカ</t>
    </rPh>
    <rPh sb="42" eb="44">
      <t>セイサン</t>
    </rPh>
    <rPh sb="44" eb="46">
      <t>イヨク</t>
    </rPh>
    <rPh sb="47" eb="49">
      <t>コウジョウ</t>
    </rPh>
    <rPh sb="50" eb="51">
      <t>シ</t>
    </rPh>
    <rPh sb="55" eb="57">
      <t>モクテキ</t>
    </rPh>
    <phoneticPr fontId="2"/>
  </si>
  <si>
    <t>・農作物被害防止のための防護柵等の整備</t>
    <rPh sb="15" eb="16">
      <t>ラ</t>
    </rPh>
    <phoneticPr fontId="2"/>
  </si>
  <si>
    <t>県1/3以内、市1/6以内</t>
    <phoneticPr fontId="2"/>
  </si>
  <si>
    <t>電気柵等の防護柵を整備することにより、有害鳥獣による農作物被害の防止と農家の生産意欲の向上が図られた。</t>
    <rPh sb="0" eb="2">
      <t>デンキ</t>
    </rPh>
    <rPh sb="2" eb="3">
      <t>サク</t>
    </rPh>
    <rPh sb="3" eb="4">
      <t>トウ</t>
    </rPh>
    <rPh sb="5" eb="8">
      <t>ボウゴサク</t>
    </rPh>
    <rPh sb="9" eb="11">
      <t>セイビ</t>
    </rPh>
    <rPh sb="19" eb="21">
      <t>ユウガイ</t>
    </rPh>
    <rPh sb="21" eb="23">
      <t>チョウジュウ</t>
    </rPh>
    <rPh sb="26" eb="29">
      <t>ノウサクモツ</t>
    </rPh>
    <rPh sb="29" eb="31">
      <t>ヒガイ</t>
    </rPh>
    <rPh sb="32" eb="34">
      <t>ボウシ</t>
    </rPh>
    <rPh sb="35" eb="37">
      <t>ノウカ</t>
    </rPh>
    <rPh sb="38" eb="40">
      <t>セイサン</t>
    </rPh>
    <rPh sb="40" eb="42">
      <t>イヨク</t>
    </rPh>
    <rPh sb="43" eb="45">
      <t>コウジョウ</t>
    </rPh>
    <rPh sb="46" eb="47">
      <t>ハカ</t>
    </rPh>
    <phoneticPr fontId="2"/>
  </si>
  <si>
    <t>伊予市鳥獣被害防止施設整備事業費補助金交付要綱</t>
    <phoneticPr fontId="2"/>
  </si>
  <si>
    <t>1団体</t>
    <phoneticPr fontId="2"/>
  </si>
  <si>
    <t>柑橘産地として防除の徹底や・管理不十分な園地の伐採によりミカンバエ発生の抑制が図られている。</t>
    <rPh sb="0" eb="2">
      <t>カンキツ</t>
    </rPh>
    <rPh sb="2" eb="4">
      <t>サンチ</t>
    </rPh>
    <rPh sb="7" eb="9">
      <t>ボウジョ</t>
    </rPh>
    <rPh sb="10" eb="12">
      <t>テッテイ</t>
    </rPh>
    <rPh sb="14" eb="16">
      <t>カンリ</t>
    </rPh>
    <rPh sb="16" eb="19">
      <t>フジュウブン</t>
    </rPh>
    <rPh sb="20" eb="22">
      <t>エンチ</t>
    </rPh>
    <rPh sb="23" eb="25">
      <t>バッサイ</t>
    </rPh>
    <rPh sb="33" eb="35">
      <t>ハッセイ</t>
    </rPh>
    <rPh sb="36" eb="38">
      <t>ヨクセイ</t>
    </rPh>
    <rPh sb="39" eb="40">
      <t>ハカ</t>
    </rPh>
    <phoneticPr fontId="2"/>
  </si>
  <si>
    <t>災害からの復旧に要する経費の補助（平成30年度実施事業の事故繰越）</t>
    <rPh sb="0" eb="2">
      <t>サイガイ</t>
    </rPh>
    <rPh sb="5" eb="7">
      <t>フッキュウ</t>
    </rPh>
    <rPh sb="8" eb="9">
      <t>ヨウ</t>
    </rPh>
    <rPh sb="11" eb="13">
      <t>ケイヒ</t>
    </rPh>
    <rPh sb="14" eb="16">
      <t>ホジョ</t>
    </rPh>
    <rPh sb="17" eb="19">
      <t>ヘイセイ</t>
    </rPh>
    <rPh sb="21" eb="23">
      <t>ネンド</t>
    </rPh>
    <rPh sb="23" eb="25">
      <t>ジッシ</t>
    </rPh>
    <rPh sb="25" eb="27">
      <t>ジギョウ</t>
    </rPh>
    <rPh sb="28" eb="30">
      <t>ジコ</t>
    </rPh>
    <rPh sb="30" eb="32">
      <t>クリコシ</t>
    </rPh>
    <phoneticPr fontId="2"/>
  </si>
  <si>
    <t>被災農業者向け経営体育成支援事業</t>
    <rPh sb="0" eb="2">
      <t>ヒサイ</t>
    </rPh>
    <rPh sb="2" eb="5">
      <t>ノウギョウシャ</t>
    </rPh>
    <rPh sb="5" eb="6">
      <t>ム</t>
    </rPh>
    <rPh sb="7" eb="10">
      <t>ケイエイタイ</t>
    </rPh>
    <rPh sb="10" eb="12">
      <t>イクセイ</t>
    </rPh>
    <rPh sb="12" eb="14">
      <t>シエン</t>
    </rPh>
    <rPh sb="14" eb="16">
      <t>ジギョウ</t>
    </rPh>
    <phoneticPr fontId="2"/>
  </si>
  <si>
    <t>対象経費の3/10以内。ただし、平成30年梅雨期における豪雨及び暴風による農業被害の場合は9/10以内（施設の撤去等の場合は10/10以内）</t>
    <rPh sb="0" eb="2">
      <t>タイショウ</t>
    </rPh>
    <rPh sb="2" eb="4">
      <t>ケイヒ</t>
    </rPh>
    <rPh sb="9" eb="11">
      <t>イナイ</t>
    </rPh>
    <rPh sb="16" eb="18">
      <t>ヘイセイ</t>
    </rPh>
    <rPh sb="20" eb="21">
      <t>ネン</t>
    </rPh>
    <rPh sb="21" eb="23">
      <t>ツユ</t>
    </rPh>
    <rPh sb="23" eb="24">
      <t>キ</t>
    </rPh>
    <rPh sb="28" eb="30">
      <t>ゴウウ</t>
    </rPh>
    <rPh sb="30" eb="31">
      <t>オヨ</t>
    </rPh>
    <rPh sb="32" eb="34">
      <t>ボウフウ</t>
    </rPh>
    <rPh sb="37" eb="39">
      <t>ノウギョウ</t>
    </rPh>
    <rPh sb="39" eb="41">
      <t>ヒガイ</t>
    </rPh>
    <rPh sb="42" eb="44">
      <t>バアイ</t>
    </rPh>
    <rPh sb="49" eb="51">
      <t>イナイ</t>
    </rPh>
    <rPh sb="52" eb="54">
      <t>シセツ</t>
    </rPh>
    <rPh sb="55" eb="57">
      <t>テッキョ</t>
    </rPh>
    <rPh sb="57" eb="58">
      <t>ナド</t>
    </rPh>
    <rPh sb="59" eb="61">
      <t>バアイ</t>
    </rPh>
    <rPh sb="67" eb="69">
      <t>イナイ</t>
    </rPh>
    <phoneticPr fontId="2"/>
  </si>
  <si>
    <t>災害からの復旧に取り組む農業者を支援することにより、対象となる経営体の営農継続が図られた。</t>
    <rPh sb="0" eb="2">
      <t>サイガイ</t>
    </rPh>
    <rPh sb="5" eb="7">
      <t>フッキュウ</t>
    </rPh>
    <rPh sb="8" eb="9">
      <t>ト</t>
    </rPh>
    <rPh sb="10" eb="11">
      <t>ク</t>
    </rPh>
    <rPh sb="12" eb="15">
      <t>ノウギョウシャ</t>
    </rPh>
    <rPh sb="16" eb="18">
      <t>シエン</t>
    </rPh>
    <rPh sb="26" eb="28">
      <t>タイショウ</t>
    </rPh>
    <rPh sb="31" eb="34">
      <t>ケイエイタイ</t>
    </rPh>
    <rPh sb="35" eb="37">
      <t>エイノウ</t>
    </rPh>
    <rPh sb="37" eb="39">
      <t>ケイゾク</t>
    </rPh>
    <rPh sb="40" eb="41">
      <t>ハカ</t>
    </rPh>
    <phoneticPr fontId="2"/>
  </si>
  <si>
    <t>伊予市経営体育成支援事業実施要領
伊予市経営体育成支援事業費補助金交付要綱</t>
    <rPh sb="0" eb="3">
      <t>イヨシ</t>
    </rPh>
    <rPh sb="3" eb="6">
      <t>ケイエイタイ</t>
    </rPh>
    <rPh sb="6" eb="8">
      <t>イクセイ</t>
    </rPh>
    <rPh sb="8" eb="10">
      <t>シエン</t>
    </rPh>
    <rPh sb="10" eb="12">
      <t>ジギョウ</t>
    </rPh>
    <rPh sb="12" eb="14">
      <t>ジッシ</t>
    </rPh>
    <rPh sb="14" eb="16">
      <t>ヨウリョウ</t>
    </rPh>
    <rPh sb="27" eb="29">
      <t>ジギョウ</t>
    </rPh>
    <rPh sb="29" eb="30">
      <t>ヒ</t>
    </rPh>
    <rPh sb="30" eb="33">
      <t>ホジョキン</t>
    </rPh>
    <rPh sb="33" eb="35">
      <t>コウフ</t>
    </rPh>
    <rPh sb="35" eb="37">
      <t>ヨウコウ</t>
    </rPh>
    <phoneticPr fontId="2"/>
  </si>
  <si>
    <t>伊予市農業再生協議会が実施する農業経営の安定と国内生産力の確保を図るための取り組みを支援することにより、同事業の適正な運営が図られた。</t>
    <phoneticPr fontId="2"/>
  </si>
  <si>
    <t>老朽化等により十分な耐候性を備えておらず対策が必要な農業用ハウスについて、補強等の対策を支援する</t>
    <phoneticPr fontId="2"/>
  </si>
  <si>
    <t>既存ハウスへの被害防止対策に要する経費</t>
    <phoneticPr fontId="2"/>
  </si>
  <si>
    <t>補助対象経費の1/2以内</t>
    <rPh sb="0" eb="2">
      <t>ホジョ</t>
    </rPh>
    <rPh sb="2" eb="4">
      <t>タイショウ</t>
    </rPh>
    <rPh sb="4" eb="6">
      <t>ケイヒ</t>
    </rPh>
    <rPh sb="10" eb="12">
      <t>イナイ</t>
    </rPh>
    <phoneticPr fontId="2"/>
  </si>
  <si>
    <t>昨今頻発する台風等の強風によるハウスの倒壊等の被害が発生すれば、農業経営に大きな影響を及ぼすことから、十分な耐候性を備えていない農業用ハウスについて、倒壊等の未然防止に向けた補強等を実施した。（受益農家４戸、５棟）</t>
    <phoneticPr fontId="2"/>
  </si>
  <si>
    <t>令和２年度伊予市農業用ハウス強靭化緊急対策事業費補助金
（県）令和２年度農業用ハウス強靭化緊急対策事業費補助金交付要綱</t>
    <rPh sb="0" eb="2">
      <t>レイワ</t>
    </rPh>
    <rPh sb="3" eb="5">
      <t>ネンド</t>
    </rPh>
    <rPh sb="5" eb="8">
      <t>イヨシ</t>
    </rPh>
    <rPh sb="29" eb="30">
      <t>ケン</t>
    </rPh>
    <phoneticPr fontId="2"/>
  </si>
  <si>
    <t>農地中間管理機構による担い手への農地の集積・集約化を支援し、農業の競争力強化のために必要不可欠な農業構造の改革と生産コストの削減を実現する。</t>
    <rPh sb="0" eb="2">
      <t>ノウチ</t>
    </rPh>
    <rPh sb="2" eb="4">
      <t>チュウカン</t>
    </rPh>
    <rPh sb="4" eb="6">
      <t>カンリ</t>
    </rPh>
    <rPh sb="6" eb="8">
      <t>キコウ</t>
    </rPh>
    <rPh sb="11" eb="12">
      <t>ニナ</t>
    </rPh>
    <rPh sb="13" eb="14">
      <t>テ</t>
    </rPh>
    <rPh sb="16" eb="18">
      <t>ノウチ</t>
    </rPh>
    <rPh sb="19" eb="21">
      <t>シュウセキ</t>
    </rPh>
    <rPh sb="22" eb="25">
      <t>シュウヤクカ</t>
    </rPh>
    <rPh sb="26" eb="28">
      <t>シエン</t>
    </rPh>
    <rPh sb="30" eb="32">
      <t>ノウギョウ</t>
    </rPh>
    <rPh sb="33" eb="36">
      <t>キョウソウリョク</t>
    </rPh>
    <rPh sb="36" eb="38">
      <t>キョウカ</t>
    </rPh>
    <rPh sb="42" eb="44">
      <t>ヒツヨウ</t>
    </rPh>
    <rPh sb="44" eb="47">
      <t>フカケツ</t>
    </rPh>
    <rPh sb="48" eb="50">
      <t>ノウギョウ</t>
    </rPh>
    <rPh sb="50" eb="52">
      <t>コウゾウ</t>
    </rPh>
    <rPh sb="53" eb="55">
      <t>カイカク</t>
    </rPh>
    <rPh sb="56" eb="58">
      <t>セイサン</t>
    </rPh>
    <rPh sb="62" eb="64">
      <t>サクゲン</t>
    </rPh>
    <rPh sb="65" eb="67">
      <t>ジツゲン</t>
    </rPh>
    <phoneticPr fontId="2"/>
  </si>
  <si>
    <t>（地域集積協力金）
中村地域・稲荷地域
（経営転換協力金）
リタイアする農業者</t>
    <rPh sb="1" eb="3">
      <t>チイキ</t>
    </rPh>
    <rPh sb="3" eb="5">
      <t>シュウセキ</t>
    </rPh>
    <rPh sb="5" eb="8">
      <t>キョウリョクキン</t>
    </rPh>
    <rPh sb="10" eb="12">
      <t>ナカムラ</t>
    </rPh>
    <rPh sb="12" eb="14">
      <t>チイキ</t>
    </rPh>
    <rPh sb="15" eb="17">
      <t>イナリ</t>
    </rPh>
    <rPh sb="17" eb="19">
      <t>チイキ</t>
    </rPh>
    <rPh sb="21" eb="23">
      <t>ケイエイ</t>
    </rPh>
    <rPh sb="23" eb="25">
      <t>テンカン</t>
    </rPh>
    <rPh sb="25" eb="28">
      <t>キョウリョクキン</t>
    </rPh>
    <rPh sb="36" eb="39">
      <t>ノウギョウシャ</t>
    </rPh>
    <phoneticPr fontId="2"/>
  </si>
  <si>
    <t>地域集積協力金
実質化された人・農地プランの策定地域を対象として、地域内農地を機構に貸付け、担い手への農地集積・集約化に取組む地域に協力金を交付する。
経営転換協力金
　　リタイヤ等で農業経営を行わない方が機構に全ての農地を10年以上貸し付ける場合に協力金を交付する。</t>
    <phoneticPr fontId="2"/>
  </si>
  <si>
    <t>（国）農地集積・集約化対策事業実施要綱
愛媛県農地集積推進事業費補助金交付要綱
伊予市機構集積協力金交付要綱</t>
    <rPh sb="1" eb="2">
      <t>クニ</t>
    </rPh>
    <phoneticPr fontId="2"/>
  </si>
  <si>
    <t>新型コロナウイルス感染症拡大の影響により減収した農業者に対し、営農継続を支援することを目的とする。</t>
    <rPh sb="20" eb="22">
      <t>ゲンシュウ</t>
    </rPh>
    <rPh sb="24" eb="27">
      <t>ノウギョウシャ</t>
    </rPh>
    <rPh sb="28" eb="29">
      <t>タイ</t>
    </rPh>
    <rPh sb="31" eb="33">
      <t>エイノウ</t>
    </rPh>
    <rPh sb="33" eb="35">
      <t>ケイゾク</t>
    </rPh>
    <rPh sb="36" eb="38">
      <t>シエン</t>
    </rPh>
    <rPh sb="43" eb="45">
      <t>モクテキ</t>
    </rPh>
    <phoneticPr fontId="2"/>
  </si>
  <si>
    <t>高収益作物次期作支援交付金の交付を受けた農業者</t>
    <rPh sb="0" eb="3">
      <t>コウシュウエキ</t>
    </rPh>
    <rPh sb="3" eb="5">
      <t>サクモツ</t>
    </rPh>
    <rPh sb="5" eb="7">
      <t>ジキ</t>
    </rPh>
    <rPh sb="7" eb="8">
      <t>サク</t>
    </rPh>
    <rPh sb="8" eb="10">
      <t>シエン</t>
    </rPh>
    <rPh sb="10" eb="13">
      <t>コウフキン</t>
    </rPh>
    <rPh sb="14" eb="16">
      <t>コウフ</t>
    </rPh>
    <rPh sb="17" eb="18">
      <t>ウ</t>
    </rPh>
    <rPh sb="20" eb="23">
      <t>ノウギョウシャ</t>
    </rPh>
    <phoneticPr fontId="2"/>
  </si>
  <si>
    <t>5,000～
1,330,000</t>
    <phoneticPr fontId="2"/>
  </si>
  <si>
    <t>高収益作物次期作支援交付金申請時の減収額及び次期作に向けた作付面積に50,000円/10aを乗じた額を比較し、いずれか少ない額</t>
    <rPh sb="0" eb="3">
      <t>コウシュウエキ</t>
    </rPh>
    <rPh sb="3" eb="5">
      <t>サクモツ</t>
    </rPh>
    <rPh sb="5" eb="7">
      <t>ジキ</t>
    </rPh>
    <rPh sb="7" eb="8">
      <t>サク</t>
    </rPh>
    <rPh sb="8" eb="10">
      <t>シエン</t>
    </rPh>
    <rPh sb="10" eb="13">
      <t>コウフキン</t>
    </rPh>
    <rPh sb="13" eb="16">
      <t>シンセイジ</t>
    </rPh>
    <rPh sb="17" eb="19">
      <t>ゲンシュウ</t>
    </rPh>
    <rPh sb="19" eb="20">
      <t>ガク</t>
    </rPh>
    <rPh sb="20" eb="21">
      <t>オヨ</t>
    </rPh>
    <rPh sb="22" eb="24">
      <t>ジキ</t>
    </rPh>
    <rPh sb="24" eb="25">
      <t>サク</t>
    </rPh>
    <rPh sb="26" eb="27">
      <t>ム</t>
    </rPh>
    <rPh sb="29" eb="31">
      <t>サクツ</t>
    </rPh>
    <rPh sb="31" eb="33">
      <t>メンセキ</t>
    </rPh>
    <rPh sb="40" eb="41">
      <t>エン</t>
    </rPh>
    <rPh sb="46" eb="47">
      <t>ジョウ</t>
    </rPh>
    <rPh sb="49" eb="50">
      <t>ガク</t>
    </rPh>
    <rPh sb="51" eb="53">
      <t>ヒカク</t>
    </rPh>
    <rPh sb="59" eb="60">
      <t>スク</t>
    </rPh>
    <rPh sb="62" eb="63">
      <t>ガク</t>
    </rPh>
    <phoneticPr fontId="2"/>
  </si>
  <si>
    <t>減収額
作付面積に50,000円/10aを乗じた額</t>
    <rPh sb="4" eb="6">
      <t>サクツ</t>
    </rPh>
    <rPh sb="6" eb="8">
      <t>メンセキ</t>
    </rPh>
    <rPh sb="15" eb="16">
      <t>エン</t>
    </rPh>
    <rPh sb="21" eb="22">
      <t>ジョウ</t>
    </rPh>
    <rPh sb="24" eb="25">
      <t>ガク</t>
    </rPh>
    <phoneticPr fontId="2"/>
  </si>
  <si>
    <t>国の高収益作物次期作支援交付金事業と一体的に運用することとにより、売上が減少する等の影響を受けた次期作に前向きに取り組む農業者に対する支援が図られた。</t>
    <phoneticPr fontId="2"/>
  </si>
  <si>
    <t>令和２年伊予市営農継続支援交付金交付要綱</t>
    <rPh sb="0" eb="2">
      <t>レイワ</t>
    </rPh>
    <rPh sb="3" eb="4">
      <t>ネン</t>
    </rPh>
    <rPh sb="4" eb="7">
      <t>イヨシ</t>
    </rPh>
    <rPh sb="7" eb="9">
      <t>エイノウ</t>
    </rPh>
    <rPh sb="9" eb="11">
      <t>ケイゾク</t>
    </rPh>
    <rPh sb="11" eb="13">
      <t>シエン</t>
    </rPh>
    <rPh sb="13" eb="16">
      <t>コウフキン</t>
    </rPh>
    <rPh sb="16" eb="18">
      <t>コウフ</t>
    </rPh>
    <rPh sb="18" eb="20">
      <t>ヨウコウ</t>
    </rPh>
    <phoneticPr fontId="2"/>
  </si>
  <si>
    <t>新型コロナウイルス感染症拡大の影響による農業収入の減少等リスクへの備えを強化し、安定的な農業経営を構築するため、収入保険への加入の促進を支援する。</t>
    <phoneticPr fontId="2"/>
  </si>
  <si>
    <t>保険料（積み立て部分を除く。）</t>
    <rPh sb="0" eb="3">
      <t>ホケンリョウ</t>
    </rPh>
    <phoneticPr fontId="2"/>
  </si>
  <si>
    <t>農業収入の減少等リスクへの備えを強化し、安定的な農業経営を構築するための収入保険への加入の促進が図られた。（受益農家102戸）</t>
    <rPh sb="48" eb="49">
      <t>ハカ</t>
    </rPh>
    <phoneticPr fontId="2"/>
  </si>
  <si>
    <t>令和２年度伊予市収入保険加入促進支援事業費補助金交付要綱</t>
    <rPh sb="0" eb="2">
      <t>レイワ</t>
    </rPh>
    <rPh sb="3" eb="5">
      <t>ネンド</t>
    </rPh>
    <rPh sb="5" eb="8">
      <t>イヨシ</t>
    </rPh>
    <rPh sb="8" eb="10">
      <t>シュウニュウ</t>
    </rPh>
    <rPh sb="10" eb="12">
      <t>ホケン</t>
    </rPh>
    <rPh sb="12" eb="14">
      <t>カニュウ</t>
    </rPh>
    <rPh sb="14" eb="16">
      <t>ソクシン</t>
    </rPh>
    <rPh sb="16" eb="18">
      <t>シエン</t>
    </rPh>
    <rPh sb="18" eb="21">
      <t>ジギョウヒ</t>
    </rPh>
    <rPh sb="21" eb="24">
      <t>ホジョキン</t>
    </rPh>
    <rPh sb="24" eb="26">
      <t>コウフ</t>
    </rPh>
    <rPh sb="26" eb="28">
      <t>ヨウコウ</t>
    </rPh>
    <phoneticPr fontId="2"/>
  </si>
  <si>
    <t>農地の集積・集約化により農業経営基盤の強化や経営の合理化に取り組む地域農業の担い手に対して支援することを目的とする。</t>
    <phoneticPr fontId="2"/>
  </si>
  <si>
    <t>集落営農組織・中心経営体</t>
    <rPh sb="0" eb="2">
      <t>シュウラク</t>
    </rPh>
    <rPh sb="2" eb="4">
      <t>エイノウ</t>
    </rPh>
    <rPh sb="4" eb="6">
      <t>ソシキ</t>
    </rPh>
    <rPh sb="7" eb="9">
      <t>チュウシン</t>
    </rPh>
    <rPh sb="9" eb="12">
      <t>ケイエイタイ</t>
    </rPh>
    <phoneticPr fontId="2"/>
  </si>
  <si>
    <t>えひめ農林漁業振興機構と新たに利用権設定される伊予市機構集積協力金のうち、地域集積協力金の交付を受けた地域又は受けることが確実と認められる地域とする。</t>
    <rPh sb="3" eb="5">
      <t>ノウリン</t>
    </rPh>
    <rPh sb="5" eb="7">
      <t>ギョギョウ</t>
    </rPh>
    <rPh sb="7" eb="9">
      <t>シンコウ</t>
    </rPh>
    <rPh sb="9" eb="11">
      <t>キコウ</t>
    </rPh>
    <rPh sb="12" eb="13">
      <t>アラ</t>
    </rPh>
    <rPh sb="15" eb="18">
      <t>リヨウケン</t>
    </rPh>
    <rPh sb="18" eb="20">
      <t>セッテイ</t>
    </rPh>
    <rPh sb="23" eb="26">
      <t>イヨシ</t>
    </rPh>
    <rPh sb="26" eb="28">
      <t>キコウ</t>
    </rPh>
    <rPh sb="28" eb="30">
      <t>シュウセキ</t>
    </rPh>
    <rPh sb="30" eb="33">
      <t>キョウリョクキン</t>
    </rPh>
    <rPh sb="37" eb="39">
      <t>チイキ</t>
    </rPh>
    <rPh sb="39" eb="41">
      <t>シュウセキ</t>
    </rPh>
    <rPh sb="41" eb="44">
      <t>キョウリョクキン</t>
    </rPh>
    <rPh sb="45" eb="47">
      <t>コウフ</t>
    </rPh>
    <rPh sb="48" eb="49">
      <t>ウ</t>
    </rPh>
    <rPh sb="51" eb="53">
      <t>チイキ</t>
    </rPh>
    <rPh sb="53" eb="54">
      <t>マタ</t>
    </rPh>
    <rPh sb="55" eb="56">
      <t>ウ</t>
    </rPh>
    <rPh sb="61" eb="63">
      <t>カクジツ</t>
    </rPh>
    <rPh sb="64" eb="65">
      <t>ミト</t>
    </rPh>
    <rPh sb="69" eb="71">
      <t>チイキ</t>
    </rPh>
    <phoneticPr fontId="2"/>
  </si>
  <si>
    <t>10aあたり16,000円</t>
    <rPh sb="8" eb="13">
      <t>０００エン</t>
    </rPh>
    <phoneticPr fontId="2"/>
  </si>
  <si>
    <t>担い手への農地集積が1057a図られた。</t>
    <rPh sb="0" eb="1">
      <t>ニナ</t>
    </rPh>
    <rPh sb="2" eb="3">
      <t>テ</t>
    </rPh>
    <rPh sb="5" eb="7">
      <t>ノウチ</t>
    </rPh>
    <rPh sb="7" eb="9">
      <t>シュウセキ</t>
    </rPh>
    <rPh sb="15" eb="16">
      <t>ハカ</t>
    </rPh>
    <phoneticPr fontId="2"/>
  </si>
  <si>
    <t>令和２年度伊予市担い手農地利用集積推進事業費補助金交付要綱</t>
    <phoneticPr fontId="2"/>
  </si>
  <si>
    <t>伊予市ひめの凜生産拡大支援事業費補助金</t>
    <rPh sb="0" eb="3">
      <t>イヨシ</t>
    </rPh>
    <rPh sb="6" eb="7">
      <t>リン</t>
    </rPh>
    <rPh sb="7" eb="9">
      <t>セイサン</t>
    </rPh>
    <rPh sb="9" eb="11">
      <t>カクダイ</t>
    </rPh>
    <rPh sb="11" eb="13">
      <t>シエン</t>
    </rPh>
    <rPh sb="13" eb="15">
      <t>ジギョウ</t>
    </rPh>
    <rPh sb="15" eb="16">
      <t>ヒ</t>
    </rPh>
    <rPh sb="16" eb="19">
      <t>ホジョキン</t>
    </rPh>
    <phoneticPr fontId="2"/>
  </si>
  <si>
    <t>令和元年から生産・販売が始まった愛媛県育成米’ひめの凜’は、夏の暑さに強く、県オリジナル良食味米であり普及・定着させるためには、早期のブランド確立が不可欠である。そこで、高品質で安全な種苗の導入を支援することにより、’ひめの凜’の生産拡大を図る。</t>
    <rPh sb="0" eb="2">
      <t>レイワ</t>
    </rPh>
    <rPh sb="2" eb="4">
      <t>ガンネン</t>
    </rPh>
    <rPh sb="6" eb="8">
      <t>セイサン</t>
    </rPh>
    <rPh sb="9" eb="11">
      <t>ハンバイ</t>
    </rPh>
    <rPh sb="12" eb="13">
      <t>ハジ</t>
    </rPh>
    <rPh sb="19" eb="21">
      <t>イクセイ</t>
    </rPh>
    <rPh sb="21" eb="22">
      <t>マイ</t>
    </rPh>
    <rPh sb="26" eb="27">
      <t>リン</t>
    </rPh>
    <rPh sb="30" eb="31">
      <t>ナツ</t>
    </rPh>
    <rPh sb="32" eb="33">
      <t>アツ</t>
    </rPh>
    <rPh sb="35" eb="36">
      <t>ツヨ</t>
    </rPh>
    <rPh sb="38" eb="39">
      <t>ケン</t>
    </rPh>
    <rPh sb="44" eb="46">
      <t>リョウショク</t>
    </rPh>
    <rPh sb="46" eb="47">
      <t>ミ</t>
    </rPh>
    <rPh sb="47" eb="48">
      <t>マイ</t>
    </rPh>
    <rPh sb="51" eb="53">
      <t>フキュウ</t>
    </rPh>
    <rPh sb="54" eb="56">
      <t>テイチャク</t>
    </rPh>
    <rPh sb="64" eb="66">
      <t>ソウキ</t>
    </rPh>
    <rPh sb="71" eb="73">
      <t>カクリツ</t>
    </rPh>
    <rPh sb="74" eb="77">
      <t>フカケツ</t>
    </rPh>
    <rPh sb="85" eb="88">
      <t>コウヒンシツ</t>
    </rPh>
    <rPh sb="89" eb="91">
      <t>アンゼン</t>
    </rPh>
    <rPh sb="92" eb="94">
      <t>シュビョウ</t>
    </rPh>
    <rPh sb="95" eb="97">
      <t>ドウニュウ</t>
    </rPh>
    <rPh sb="98" eb="100">
      <t>シエン</t>
    </rPh>
    <rPh sb="112" eb="113">
      <t>リン</t>
    </rPh>
    <rPh sb="115" eb="117">
      <t>セイサン</t>
    </rPh>
    <rPh sb="117" eb="119">
      <t>カクダイ</t>
    </rPh>
    <rPh sb="120" eb="121">
      <t>ハカ</t>
    </rPh>
    <phoneticPr fontId="2"/>
  </si>
  <si>
    <t>ひめの凜の種苗の導入</t>
    <rPh sb="3" eb="4">
      <t>リン</t>
    </rPh>
    <rPh sb="5" eb="7">
      <t>シュビョウ</t>
    </rPh>
    <rPh sb="8" eb="10">
      <t>ドウニュウ</t>
    </rPh>
    <phoneticPr fontId="2"/>
  </si>
  <si>
    <t>ひめの凜の種苗の購入に要する経費の1/2以内</t>
    <rPh sb="3" eb="4">
      <t>リン</t>
    </rPh>
    <rPh sb="5" eb="7">
      <t>シュビョウ</t>
    </rPh>
    <rPh sb="8" eb="10">
      <t>コウニュウ</t>
    </rPh>
    <rPh sb="11" eb="12">
      <t>ヨウ</t>
    </rPh>
    <rPh sb="14" eb="16">
      <t>ケイヒ</t>
    </rPh>
    <rPh sb="20" eb="22">
      <t>イナイ</t>
    </rPh>
    <phoneticPr fontId="2"/>
  </si>
  <si>
    <t>近年の米生産は過酷な高温条件下での栽培が続いており、米の品質低下を招いているなか、高温に強く食味の優れる品種の種苗導入を支援することにより、生産拡大につながった。</t>
    <rPh sb="0" eb="2">
      <t>キンネン</t>
    </rPh>
    <rPh sb="3" eb="4">
      <t>コメ</t>
    </rPh>
    <rPh sb="4" eb="6">
      <t>セイサン</t>
    </rPh>
    <rPh sb="7" eb="9">
      <t>カコク</t>
    </rPh>
    <rPh sb="10" eb="12">
      <t>コウオン</t>
    </rPh>
    <rPh sb="12" eb="15">
      <t>ジョウケンカ</t>
    </rPh>
    <rPh sb="17" eb="19">
      <t>サイバイ</t>
    </rPh>
    <rPh sb="20" eb="21">
      <t>ツヅ</t>
    </rPh>
    <rPh sb="26" eb="27">
      <t>コメ</t>
    </rPh>
    <rPh sb="28" eb="30">
      <t>ヒンシツ</t>
    </rPh>
    <rPh sb="30" eb="32">
      <t>テイカ</t>
    </rPh>
    <rPh sb="33" eb="34">
      <t>マネ</t>
    </rPh>
    <rPh sb="41" eb="43">
      <t>コウオン</t>
    </rPh>
    <rPh sb="44" eb="45">
      <t>ツヨ</t>
    </rPh>
    <rPh sb="46" eb="48">
      <t>ショクミ</t>
    </rPh>
    <rPh sb="49" eb="50">
      <t>スグ</t>
    </rPh>
    <rPh sb="52" eb="54">
      <t>ヒンシュ</t>
    </rPh>
    <rPh sb="55" eb="57">
      <t>シュビョウ</t>
    </rPh>
    <rPh sb="57" eb="59">
      <t>ドウニュウ</t>
    </rPh>
    <rPh sb="60" eb="62">
      <t>シエン</t>
    </rPh>
    <rPh sb="70" eb="72">
      <t>セイサン</t>
    </rPh>
    <rPh sb="72" eb="74">
      <t>カクダイ</t>
    </rPh>
    <phoneticPr fontId="2"/>
  </si>
  <si>
    <t>伊予市ひめの凜生産拡大支援事業費補助金交付要綱</t>
    <rPh sb="0" eb="3">
      <t>イヨシ</t>
    </rPh>
    <rPh sb="6" eb="7">
      <t>リン</t>
    </rPh>
    <rPh sb="7" eb="9">
      <t>セイサン</t>
    </rPh>
    <rPh sb="9" eb="11">
      <t>カクダイ</t>
    </rPh>
    <rPh sb="11" eb="13">
      <t>シエン</t>
    </rPh>
    <rPh sb="13" eb="15">
      <t>ジギョウ</t>
    </rPh>
    <rPh sb="15" eb="16">
      <t>ヒ</t>
    </rPh>
    <rPh sb="16" eb="19">
      <t>ホジョキン</t>
    </rPh>
    <rPh sb="19" eb="21">
      <t>コウフ</t>
    </rPh>
    <rPh sb="21" eb="23">
      <t>ヨウコウ</t>
    </rPh>
    <phoneticPr fontId="2"/>
  </si>
  <si>
    <t>　耕作放棄地の増加等により多面的機能の低下が特に懸念される中山間地域において、生産条件の不利を補正するための直接支払いによる交付金支援を行うことにより、地域農業者等による自律的で継続的な農業生産活動等の体制整備に向けた前向きな取り組みの推進が図られた。</t>
    <phoneticPr fontId="2"/>
  </si>
  <si>
    <t>農作物被害を及ぼす有害鳥獣を駆除することにより、農作物被害防止及び生息環境の調和が図られた。</t>
    <rPh sb="0" eb="3">
      <t>ノウサクモツ</t>
    </rPh>
    <rPh sb="3" eb="5">
      <t>ヒガイ</t>
    </rPh>
    <rPh sb="6" eb="7">
      <t>オヨ</t>
    </rPh>
    <rPh sb="9" eb="11">
      <t>ユウガイ</t>
    </rPh>
    <rPh sb="11" eb="13">
      <t>チョウジュウ</t>
    </rPh>
    <rPh sb="14" eb="16">
      <t>クジョ</t>
    </rPh>
    <rPh sb="24" eb="27">
      <t>ノウサクモツ</t>
    </rPh>
    <rPh sb="27" eb="29">
      <t>ヒガイ</t>
    </rPh>
    <rPh sb="29" eb="31">
      <t>ボウシ</t>
    </rPh>
    <rPh sb="31" eb="32">
      <t>オヨ</t>
    </rPh>
    <rPh sb="33" eb="35">
      <t>セイソク</t>
    </rPh>
    <rPh sb="35" eb="37">
      <t>カンキョウ</t>
    </rPh>
    <rPh sb="38" eb="40">
      <t>チョウワ</t>
    </rPh>
    <rPh sb="41" eb="42">
      <t>ハカ</t>
    </rPh>
    <phoneticPr fontId="2"/>
  </si>
  <si>
    <t>会員同士による相互連携を図りながら、多様な農林漁村の体験や地域の情報発信等を行うことにより、農山漁村地域の活性化が図られた。</t>
    <rPh sb="0" eb="2">
      <t>カイイン</t>
    </rPh>
    <rPh sb="2" eb="4">
      <t>ドウシ</t>
    </rPh>
    <rPh sb="7" eb="9">
      <t>ソウゴ</t>
    </rPh>
    <rPh sb="9" eb="11">
      <t>レンケイ</t>
    </rPh>
    <rPh sb="12" eb="13">
      <t>ハカ</t>
    </rPh>
    <rPh sb="18" eb="20">
      <t>タヨウ</t>
    </rPh>
    <rPh sb="21" eb="23">
      <t>ノウリン</t>
    </rPh>
    <rPh sb="23" eb="25">
      <t>ギョソン</t>
    </rPh>
    <rPh sb="26" eb="28">
      <t>タイケン</t>
    </rPh>
    <rPh sb="29" eb="31">
      <t>チイキ</t>
    </rPh>
    <rPh sb="32" eb="34">
      <t>ジョウホウ</t>
    </rPh>
    <rPh sb="34" eb="36">
      <t>ハッシン</t>
    </rPh>
    <rPh sb="36" eb="37">
      <t>トウ</t>
    </rPh>
    <rPh sb="38" eb="39">
      <t>オコナ</t>
    </rPh>
    <rPh sb="46" eb="50">
      <t>ノウサンギョソン</t>
    </rPh>
    <rPh sb="50" eb="52">
      <t>チイキ</t>
    </rPh>
    <rPh sb="53" eb="56">
      <t>カッセイカ</t>
    </rPh>
    <rPh sb="57" eb="58">
      <t>ハカ</t>
    </rPh>
    <phoneticPr fontId="2"/>
  </si>
  <si>
    <t>住宅用の新エネルギー機器を設置する者に対し補助金を交付し、エネルギー温室効果ガスの排出削減等の地球温暖化の防止を推進するとともに、環境意識の高揚を図る。</t>
    <phoneticPr fontId="2"/>
  </si>
  <si>
    <t>電気式生ごみ処理機 
生ごみ処理容器</t>
    <rPh sb="0" eb="2">
      <t>デンキ</t>
    </rPh>
    <rPh sb="2" eb="3">
      <t>シキ</t>
    </rPh>
    <rPh sb="3" eb="4">
      <t>ナマ</t>
    </rPh>
    <rPh sb="6" eb="9">
      <t>ショリキ</t>
    </rPh>
    <rPh sb="11" eb="12">
      <t>ナマ</t>
    </rPh>
    <rPh sb="14" eb="16">
      <t>ショリ</t>
    </rPh>
    <rPh sb="16" eb="18">
      <t>ヨウキ</t>
    </rPh>
    <phoneticPr fontId="2"/>
  </si>
  <si>
    <t>個人6人
個人5人</t>
    <rPh sb="0" eb="2">
      <t>コジン</t>
    </rPh>
    <rPh sb="3" eb="4">
      <t>ニン</t>
    </rPh>
    <rPh sb="5" eb="7">
      <t>コジン</t>
    </rPh>
    <rPh sb="8" eb="9">
      <t>ニン</t>
    </rPh>
    <phoneticPr fontId="2"/>
  </si>
  <si>
    <t>雨水の有効利用を促進し、節水意識の高揚が図られる。</t>
    <rPh sb="0" eb="2">
      <t>ウスイ</t>
    </rPh>
    <rPh sb="3" eb="5">
      <t>ユウコウ</t>
    </rPh>
    <rPh sb="5" eb="7">
      <t>リヨウ</t>
    </rPh>
    <rPh sb="8" eb="10">
      <t>ソクシン</t>
    </rPh>
    <rPh sb="12" eb="14">
      <t>セッスイ</t>
    </rPh>
    <rPh sb="14" eb="16">
      <t>イシキ</t>
    </rPh>
    <rPh sb="17" eb="19">
      <t>コウヨウ</t>
    </rPh>
    <rPh sb="20" eb="21">
      <t>ハカ</t>
    </rPh>
    <phoneticPr fontId="2"/>
  </si>
  <si>
    <t>伊予市雨水貯留施設購入費補助金</t>
    <phoneticPr fontId="2"/>
  </si>
  <si>
    <t>流出する雨水量が減るため、都市の浸水被害の緩和や河川の負担軽減に役立つ。
　また、雨水の利用により、水道料金や下水道料金の節約になる。</t>
    <phoneticPr fontId="2"/>
  </si>
  <si>
    <t>子育て世帯等の移住者の定住及び空家活用の促進</t>
    <phoneticPr fontId="2"/>
  </si>
  <si>
    <t>子育て世帯１世帯、働き手世帯2世帯の移住につながり、地域の空家3件の活用につながった</t>
    <rPh sb="6" eb="8">
      <t>セタイ</t>
    </rPh>
    <rPh sb="9" eb="10">
      <t>ハタラ</t>
    </rPh>
    <rPh sb="11" eb="12">
      <t>テ</t>
    </rPh>
    <rPh sb="12" eb="14">
      <t>セタイ</t>
    </rPh>
    <rPh sb="15" eb="17">
      <t>セタイ</t>
    </rPh>
    <rPh sb="26" eb="28">
      <t>チイキ</t>
    </rPh>
    <rPh sb="32" eb="33">
      <t>ケン</t>
    </rPh>
    <phoneticPr fontId="2"/>
  </si>
  <si>
    <t>簡易水道事業の経営安定や経営基盤強化を図るため</t>
    <rPh sb="0" eb="2">
      <t>カンイ</t>
    </rPh>
    <rPh sb="2" eb="4">
      <t>スイドウ</t>
    </rPh>
    <rPh sb="4" eb="6">
      <t>ジギョウ</t>
    </rPh>
    <rPh sb="7" eb="9">
      <t>ケイエイ</t>
    </rPh>
    <rPh sb="9" eb="11">
      <t>アンテイ</t>
    </rPh>
    <rPh sb="12" eb="14">
      <t>ケイエイ</t>
    </rPh>
    <rPh sb="14" eb="16">
      <t>キバン</t>
    </rPh>
    <rPh sb="16" eb="18">
      <t>キョウカ</t>
    </rPh>
    <rPh sb="19" eb="20">
      <t>ハカ</t>
    </rPh>
    <phoneticPr fontId="2"/>
  </si>
  <si>
    <t>収益的収支の不足額</t>
    <rPh sb="0" eb="2">
      <t>シュウエキ</t>
    </rPh>
    <rPh sb="2" eb="3">
      <t>テキ</t>
    </rPh>
    <rPh sb="3" eb="5">
      <t>シュウシ</t>
    </rPh>
    <rPh sb="6" eb="8">
      <t>フソク</t>
    </rPh>
    <rPh sb="8" eb="9">
      <t>ガク</t>
    </rPh>
    <phoneticPr fontId="2"/>
  </si>
  <si>
    <t>補助金の額は、予算の範囲内で収益的収支の不足額を交付する。</t>
    <rPh sb="0" eb="3">
      <t>ホジョキン</t>
    </rPh>
    <rPh sb="4" eb="5">
      <t>ガク</t>
    </rPh>
    <rPh sb="7" eb="9">
      <t>ヨサン</t>
    </rPh>
    <rPh sb="10" eb="13">
      <t>ハンイナイ</t>
    </rPh>
    <rPh sb="14" eb="17">
      <t>シュウエキテキ</t>
    </rPh>
    <rPh sb="17" eb="19">
      <t>シュウシ</t>
    </rPh>
    <rPh sb="20" eb="22">
      <t>フソク</t>
    </rPh>
    <rPh sb="22" eb="23">
      <t>ガク</t>
    </rPh>
    <rPh sb="24" eb="26">
      <t>コウフ</t>
    </rPh>
    <phoneticPr fontId="2"/>
  </si>
  <si>
    <t>施設の老朽化等により、維持管理に係る経費も増加傾向にあり、人口減少により料金収入の増加も見込めない中で、簡易水道事業の経営の安定化及び経営基盤の強化が図られた。</t>
    <rPh sb="0" eb="2">
      <t>シセツ</t>
    </rPh>
    <rPh sb="3" eb="5">
      <t>ロウキュウ</t>
    </rPh>
    <rPh sb="5" eb="6">
      <t>カ</t>
    </rPh>
    <rPh sb="6" eb="7">
      <t>トウ</t>
    </rPh>
    <rPh sb="11" eb="13">
      <t>イジ</t>
    </rPh>
    <rPh sb="13" eb="15">
      <t>カンリ</t>
    </rPh>
    <rPh sb="16" eb="17">
      <t>カカ</t>
    </rPh>
    <rPh sb="18" eb="20">
      <t>ケイヒ</t>
    </rPh>
    <rPh sb="21" eb="23">
      <t>ゾウカ</t>
    </rPh>
    <rPh sb="23" eb="25">
      <t>ケイコウ</t>
    </rPh>
    <rPh sb="29" eb="31">
      <t>ジンコウ</t>
    </rPh>
    <rPh sb="31" eb="33">
      <t>ゲンショウ</t>
    </rPh>
    <rPh sb="36" eb="38">
      <t>リョウキン</t>
    </rPh>
    <rPh sb="38" eb="40">
      <t>シュウニュウ</t>
    </rPh>
    <rPh sb="41" eb="43">
      <t>ゾウカ</t>
    </rPh>
    <rPh sb="44" eb="46">
      <t>ミコ</t>
    </rPh>
    <rPh sb="49" eb="50">
      <t>ナカ</t>
    </rPh>
    <rPh sb="52" eb="54">
      <t>カンイ</t>
    </rPh>
    <rPh sb="54" eb="56">
      <t>スイドウ</t>
    </rPh>
    <rPh sb="56" eb="58">
      <t>ジギョウ</t>
    </rPh>
    <rPh sb="59" eb="61">
      <t>ケイエイ</t>
    </rPh>
    <rPh sb="62" eb="64">
      <t>アンテイ</t>
    </rPh>
    <rPh sb="64" eb="65">
      <t>カ</t>
    </rPh>
    <rPh sb="65" eb="66">
      <t>オヨ</t>
    </rPh>
    <rPh sb="67" eb="69">
      <t>ケイエイ</t>
    </rPh>
    <rPh sb="69" eb="71">
      <t>キバン</t>
    </rPh>
    <rPh sb="72" eb="74">
      <t>キョウカ</t>
    </rPh>
    <rPh sb="75" eb="76">
      <t>ハカ</t>
    </rPh>
    <phoneticPr fontId="2"/>
  </si>
  <si>
    <t>伊予市水道事業会計補助金交付要綱</t>
    <rPh sb="0" eb="2">
      <t>イヨ</t>
    </rPh>
    <rPh sb="2" eb="3">
      <t>シ</t>
    </rPh>
    <phoneticPr fontId="2"/>
  </si>
  <si>
    <t>市民が等しく安定的に飲用水を確保できるよう、給水区域外における水道施設の設置や配管ルートの変更等を実施したことで、清浄な水の確保と維持管理における負担の軽減が図られた。</t>
    <rPh sb="0" eb="2">
      <t>シミン</t>
    </rPh>
    <rPh sb="3" eb="4">
      <t>ヒト</t>
    </rPh>
    <rPh sb="6" eb="8">
      <t>アンテイ</t>
    </rPh>
    <rPh sb="8" eb="9">
      <t>テキ</t>
    </rPh>
    <rPh sb="10" eb="13">
      <t>インヨウスイ</t>
    </rPh>
    <rPh sb="14" eb="16">
      <t>カクホ</t>
    </rPh>
    <rPh sb="22" eb="24">
      <t>キュウスイ</t>
    </rPh>
    <rPh sb="24" eb="26">
      <t>クイキ</t>
    </rPh>
    <rPh sb="26" eb="27">
      <t>ガイ</t>
    </rPh>
    <rPh sb="31" eb="33">
      <t>スイドウ</t>
    </rPh>
    <rPh sb="33" eb="35">
      <t>シセツ</t>
    </rPh>
    <rPh sb="36" eb="38">
      <t>セッチ</t>
    </rPh>
    <rPh sb="39" eb="41">
      <t>ハイカン</t>
    </rPh>
    <rPh sb="45" eb="47">
      <t>ヘンコウ</t>
    </rPh>
    <rPh sb="47" eb="48">
      <t>トウ</t>
    </rPh>
    <rPh sb="49" eb="51">
      <t>ジッシ</t>
    </rPh>
    <rPh sb="57" eb="59">
      <t>セイジョウ</t>
    </rPh>
    <rPh sb="60" eb="61">
      <t>ミズ</t>
    </rPh>
    <rPh sb="62" eb="64">
      <t>カクホ</t>
    </rPh>
    <rPh sb="65" eb="67">
      <t>イジ</t>
    </rPh>
    <rPh sb="67" eb="69">
      <t>カンリ</t>
    </rPh>
    <rPh sb="73" eb="75">
      <t>フタン</t>
    </rPh>
    <rPh sb="76" eb="78">
      <t>ケイゲン</t>
    </rPh>
    <rPh sb="79" eb="80">
      <t>ハカ</t>
    </rPh>
    <phoneticPr fontId="2"/>
  </si>
  <si>
    <t>総務省から通知される繰出基準に基づき、一般会計が負担すべき経費として、補助金の交付を受け、経営の安定化及び経営基盤の強化が図られた。</t>
    <rPh sb="0" eb="3">
      <t>ソウムショウ</t>
    </rPh>
    <rPh sb="5" eb="7">
      <t>ツウチ</t>
    </rPh>
    <rPh sb="10" eb="12">
      <t>クリダ</t>
    </rPh>
    <rPh sb="12" eb="14">
      <t>キジュン</t>
    </rPh>
    <rPh sb="15" eb="16">
      <t>モト</t>
    </rPh>
    <rPh sb="19" eb="21">
      <t>イッパン</t>
    </rPh>
    <rPh sb="21" eb="23">
      <t>カイケイ</t>
    </rPh>
    <rPh sb="24" eb="26">
      <t>フタン</t>
    </rPh>
    <rPh sb="29" eb="31">
      <t>ケイヒ</t>
    </rPh>
    <rPh sb="35" eb="38">
      <t>ホジョキン</t>
    </rPh>
    <rPh sb="39" eb="41">
      <t>コウフ</t>
    </rPh>
    <rPh sb="42" eb="43">
      <t>ウ</t>
    </rPh>
    <rPh sb="45" eb="47">
      <t>ケイエイ</t>
    </rPh>
    <rPh sb="48" eb="51">
      <t>アンテイカ</t>
    </rPh>
    <rPh sb="51" eb="52">
      <t>オヨ</t>
    </rPh>
    <rPh sb="53" eb="55">
      <t>ケイエイ</t>
    </rPh>
    <rPh sb="61" eb="62">
      <t>ハカ</t>
    </rPh>
    <phoneticPr fontId="2"/>
  </si>
  <si>
    <t>議員の調査研究その他の活動に資することができた。</t>
    <rPh sb="0" eb="2">
      <t>ギイン</t>
    </rPh>
    <rPh sb="3" eb="5">
      <t>チョウサ</t>
    </rPh>
    <rPh sb="5" eb="7">
      <t>ケンキュウ</t>
    </rPh>
    <rPh sb="9" eb="10">
      <t>タ</t>
    </rPh>
    <rPh sb="11" eb="13">
      <t>カツドウ</t>
    </rPh>
    <rPh sb="14" eb="15">
      <t>シ</t>
    </rPh>
    <phoneticPr fontId="2"/>
  </si>
  <si>
    <t>（県外実施）
予防接種の接種機会を確保し、感染予防と重症化を予防するため。
（骨髄移植後等）
骨髄移植等により移植前に接種したワクチンの免疫が低下または消失したため、再接種することで感染及び発病防止を図る。</t>
    <rPh sb="1" eb="3">
      <t>ケンガイ</t>
    </rPh>
    <rPh sb="3" eb="5">
      <t>ジッシ</t>
    </rPh>
    <rPh sb="39" eb="41">
      <t>コツズイ</t>
    </rPh>
    <rPh sb="41" eb="43">
      <t>イショク</t>
    </rPh>
    <rPh sb="43" eb="44">
      <t>ゴ</t>
    </rPh>
    <rPh sb="44" eb="45">
      <t>トウ</t>
    </rPh>
    <phoneticPr fontId="2"/>
  </si>
  <si>
    <t xml:space="preserve">予防接種費用助成金 </t>
    <phoneticPr fontId="2"/>
  </si>
  <si>
    <t>予防接種県外接種者
骨髄移植後等で予防接種の再接種が必要な者</t>
    <phoneticPr fontId="2"/>
  </si>
  <si>
    <t>（県外実施）
Ａ類疾病については、接種機関で実際に支払った額、Ｂ類疾病については、接種機関で実際に支払った額から市が別に定める被接種者負担額を控除した額を、市が委託契約する接種単価と比較し、いずれか少ない額を助成する。
（骨髄移植後等）
医療機関に支払った接種料金と、その年度の愛媛県広域の定期接種料金のうち少ない方の金額</t>
    <rPh sb="1" eb="3">
      <t>ケンガイ</t>
    </rPh>
    <rPh sb="3" eb="5">
      <t>ジッシ</t>
    </rPh>
    <rPh sb="104" eb="106">
      <t>ジョセイ</t>
    </rPh>
    <rPh sb="111" eb="113">
      <t>コツズイ</t>
    </rPh>
    <rPh sb="113" eb="115">
      <t>イショク</t>
    </rPh>
    <rPh sb="115" eb="116">
      <t>ゴ</t>
    </rPh>
    <rPh sb="116" eb="117">
      <t>トウ</t>
    </rPh>
    <phoneticPr fontId="2"/>
  </si>
  <si>
    <t>県外でも市内と同程度の費用負担となるため予防接種が受けやすくなり、予防接種の実施につながる。
骨髄移植等により移植前に接種したワクチンの免疫が低下または消失したため、再接種することで感染及び発病防止を図る。再接種は任意接種扱いのため、接種料は全額自己負担となり費用の助成を行うことで経済的負担を減らす。</t>
    <rPh sb="0" eb="2">
      <t>ケンガイ</t>
    </rPh>
    <rPh sb="4" eb="6">
      <t>シナイ</t>
    </rPh>
    <rPh sb="7" eb="10">
      <t>ドウテイド</t>
    </rPh>
    <rPh sb="11" eb="13">
      <t>ヒヨウ</t>
    </rPh>
    <rPh sb="13" eb="15">
      <t>フタン</t>
    </rPh>
    <rPh sb="20" eb="22">
      <t>ヨボウ</t>
    </rPh>
    <rPh sb="22" eb="24">
      <t>セッシュ</t>
    </rPh>
    <rPh sb="25" eb="26">
      <t>ウ</t>
    </rPh>
    <rPh sb="33" eb="35">
      <t>ヨボウ</t>
    </rPh>
    <rPh sb="35" eb="37">
      <t>セッシュ</t>
    </rPh>
    <rPh sb="38" eb="40">
      <t>ジッシ</t>
    </rPh>
    <phoneticPr fontId="2"/>
  </si>
  <si>
    <t>予防接種法
伊予市県外実施における予防接種費用助成金交付要綱
造血細胞移植学会ガイドライン</t>
    <phoneticPr fontId="2"/>
  </si>
  <si>
    <t>35,000,000
（R2繰越）</t>
    <rPh sb="14" eb="16">
      <t>クリコシ</t>
    </rPh>
    <phoneticPr fontId="2"/>
  </si>
  <si>
    <t>新型コロナウイルス感染症の影響を受けている基本物資納入業者を支援するものとして、補助金を支給する。</t>
    <rPh sb="0" eb="2">
      <t>シンガタ</t>
    </rPh>
    <rPh sb="9" eb="12">
      <t>カンセンショウ</t>
    </rPh>
    <rPh sb="13" eb="15">
      <t>エイキョウ</t>
    </rPh>
    <rPh sb="16" eb="17">
      <t>ウ</t>
    </rPh>
    <rPh sb="21" eb="23">
      <t>キホン</t>
    </rPh>
    <rPh sb="23" eb="25">
      <t>ブッシ</t>
    </rPh>
    <rPh sb="25" eb="27">
      <t>ノウニュウ</t>
    </rPh>
    <rPh sb="27" eb="29">
      <t>ギョウシャ</t>
    </rPh>
    <rPh sb="30" eb="32">
      <t>シエン</t>
    </rPh>
    <rPh sb="40" eb="43">
      <t>ホジョキン</t>
    </rPh>
    <rPh sb="44" eb="46">
      <t>シキュウ</t>
    </rPh>
    <phoneticPr fontId="2"/>
  </si>
  <si>
    <t>愛媛県学校給食会</t>
    <rPh sb="0" eb="3">
      <t>エヒメケン</t>
    </rPh>
    <rPh sb="3" eb="5">
      <t>ガッコウ</t>
    </rPh>
    <rPh sb="5" eb="7">
      <t>キュウショク</t>
    </rPh>
    <rPh sb="7" eb="8">
      <t>カイ</t>
    </rPh>
    <phoneticPr fontId="2"/>
  </si>
  <si>
    <t>学校給食用基本物資委託加工費</t>
    <rPh sb="0" eb="2">
      <t>ガッコウ</t>
    </rPh>
    <rPh sb="2" eb="5">
      <t>キュウショクヨウ</t>
    </rPh>
    <rPh sb="5" eb="7">
      <t>キホン</t>
    </rPh>
    <rPh sb="7" eb="9">
      <t>ブッシ</t>
    </rPh>
    <rPh sb="9" eb="11">
      <t>イタク</t>
    </rPh>
    <rPh sb="11" eb="14">
      <t>カコウヒ</t>
    </rPh>
    <phoneticPr fontId="2"/>
  </si>
  <si>
    <t>補助対象経費の積み上げ及び
予算折衝で決定</t>
  </si>
  <si>
    <t>学校給食の提供において安定した基本物資の提供を確保することができた。</t>
    <rPh sb="0" eb="2">
      <t>ガッコウ</t>
    </rPh>
    <rPh sb="2" eb="4">
      <t>キュウショク</t>
    </rPh>
    <rPh sb="5" eb="7">
      <t>テイキョウ</t>
    </rPh>
    <rPh sb="11" eb="13">
      <t>アンテイ</t>
    </rPh>
    <rPh sb="15" eb="17">
      <t>キホン</t>
    </rPh>
    <rPh sb="17" eb="19">
      <t>ブッシ</t>
    </rPh>
    <rPh sb="20" eb="22">
      <t>テイキョウ</t>
    </rPh>
    <rPh sb="23" eb="25">
      <t>カクホ</t>
    </rPh>
    <phoneticPr fontId="2"/>
  </si>
  <si>
    <t>学校臨時休業対策費補助金交付要綱</t>
    <rPh sb="12" eb="14">
      <t>コウフ</t>
    </rPh>
    <rPh sb="14" eb="16">
      <t>ヨウコウ</t>
    </rPh>
    <phoneticPr fontId="2"/>
  </si>
  <si>
    <t>新型コロナウイルス感染症の影響を受けている物資納入業者を支援するものとして、奨励金を支給する。</t>
    <rPh sb="0" eb="2">
      <t>シンガタ</t>
    </rPh>
    <rPh sb="9" eb="12">
      <t>カンセンショウ</t>
    </rPh>
    <rPh sb="13" eb="15">
      <t>エイキョウ</t>
    </rPh>
    <rPh sb="16" eb="17">
      <t>ウ</t>
    </rPh>
    <rPh sb="21" eb="23">
      <t>ブッシ</t>
    </rPh>
    <rPh sb="23" eb="25">
      <t>ノウニュウ</t>
    </rPh>
    <rPh sb="25" eb="27">
      <t>ギョウシャ</t>
    </rPh>
    <rPh sb="28" eb="30">
      <t>シエン</t>
    </rPh>
    <rPh sb="38" eb="41">
      <t>ショウレイキン</t>
    </rPh>
    <rPh sb="42" eb="44">
      <t>シキュウ</t>
    </rPh>
    <phoneticPr fontId="2"/>
  </si>
  <si>
    <t>物資納入業者</t>
    <rPh sb="0" eb="2">
      <t>ブッシ</t>
    </rPh>
    <rPh sb="2" eb="4">
      <t>ノウニュウ</t>
    </rPh>
    <rPh sb="4" eb="6">
      <t>ギョウシャ</t>
    </rPh>
    <phoneticPr fontId="2"/>
  </si>
  <si>
    <t>3業者</t>
    <rPh sb="1" eb="3">
      <t>ギョウシャ</t>
    </rPh>
    <phoneticPr fontId="2"/>
  </si>
  <si>
    <t>学校給食食材費</t>
    <rPh sb="0" eb="2">
      <t>ガッコウ</t>
    </rPh>
    <rPh sb="2" eb="4">
      <t>キュウショク</t>
    </rPh>
    <rPh sb="4" eb="6">
      <t>ショクザイ</t>
    </rPh>
    <rPh sb="6" eb="7">
      <t>ヒ</t>
    </rPh>
    <phoneticPr fontId="2"/>
  </si>
  <si>
    <t>学校給食の提供において安定した給食食材の提供を確保することができた。</t>
    <rPh sb="0" eb="2">
      <t>ガッコウ</t>
    </rPh>
    <rPh sb="2" eb="4">
      <t>キュウショク</t>
    </rPh>
    <rPh sb="5" eb="7">
      <t>テイキョウ</t>
    </rPh>
    <rPh sb="11" eb="13">
      <t>アンテイ</t>
    </rPh>
    <rPh sb="15" eb="17">
      <t>キュウショク</t>
    </rPh>
    <rPh sb="17" eb="19">
      <t>ショクザイ</t>
    </rPh>
    <rPh sb="20" eb="22">
      <t>テイキョウ</t>
    </rPh>
    <rPh sb="23" eb="25">
      <t>カクホ</t>
    </rPh>
    <phoneticPr fontId="2"/>
  </si>
  <si>
    <t>給食食材納入業者支援奨励金交付要綱</t>
    <rPh sb="0" eb="2">
      <t>キュウショク</t>
    </rPh>
    <rPh sb="2" eb="4">
      <t>ショクザイ</t>
    </rPh>
    <rPh sb="4" eb="6">
      <t>ノウニュウ</t>
    </rPh>
    <rPh sb="6" eb="8">
      <t>ギョウシャ</t>
    </rPh>
    <rPh sb="8" eb="10">
      <t>シエン</t>
    </rPh>
    <rPh sb="10" eb="13">
      <t>ショウレイキン</t>
    </rPh>
    <rPh sb="13" eb="15">
      <t>コウフ</t>
    </rPh>
    <rPh sb="15" eb="17">
      <t>ヨウコウ</t>
    </rPh>
    <phoneticPr fontId="2"/>
  </si>
  <si>
    <t>学校臨時休業対策給食事業者支援補助金交付要綱</t>
    <rPh sb="18" eb="20">
      <t>コウフ</t>
    </rPh>
    <rPh sb="20" eb="22">
      <t>ヨウコウ</t>
    </rPh>
    <phoneticPr fontId="2"/>
  </si>
  <si>
    <t>学校給食摂取基準に沿った給食提供を図るため</t>
    <rPh sb="0" eb="2">
      <t>ガッコウ</t>
    </rPh>
    <rPh sb="2" eb="4">
      <t>キュウショク</t>
    </rPh>
    <rPh sb="4" eb="6">
      <t>セッシュ</t>
    </rPh>
    <rPh sb="6" eb="8">
      <t>キジュン</t>
    </rPh>
    <rPh sb="9" eb="10">
      <t>ソ</t>
    </rPh>
    <rPh sb="12" eb="14">
      <t>キュウショク</t>
    </rPh>
    <rPh sb="14" eb="16">
      <t>テイキョウ</t>
    </rPh>
    <rPh sb="17" eb="18">
      <t>ハカ</t>
    </rPh>
    <phoneticPr fontId="2"/>
  </si>
  <si>
    <t>エネルギー等を摂取基準に沿った給食提供をすることができ、児童生徒の健全な成長に寄与することができた。</t>
    <rPh sb="5" eb="6">
      <t>トウ</t>
    </rPh>
    <rPh sb="7" eb="9">
      <t>セッシュ</t>
    </rPh>
    <rPh sb="9" eb="11">
      <t>キジュン</t>
    </rPh>
    <rPh sb="12" eb="13">
      <t>ソ</t>
    </rPh>
    <rPh sb="15" eb="17">
      <t>キュウショク</t>
    </rPh>
    <rPh sb="17" eb="19">
      <t>テイキョウ</t>
    </rPh>
    <rPh sb="28" eb="30">
      <t>ジドウ</t>
    </rPh>
    <rPh sb="30" eb="32">
      <t>セイト</t>
    </rPh>
    <rPh sb="33" eb="35">
      <t>ケンゼン</t>
    </rPh>
    <rPh sb="36" eb="38">
      <t>セイチョウ</t>
    </rPh>
    <rPh sb="39" eb="41">
      <t>キヨ</t>
    </rPh>
    <phoneticPr fontId="2"/>
  </si>
  <si>
    <t>子育て支援学校給食費補助金交付要綱</t>
    <rPh sb="0" eb="2">
      <t>コソダ</t>
    </rPh>
    <rPh sb="3" eb="5">
      <t>シエン</t>
    </rPh>
    <rPh sb="5" eb="7">
      <t>ガッコウ</t>
    </rPh>
    <rPh sb="7" eb="9">
      <t>キュウショク</t>
    </rPh>
    <rPh sb="9" eb="10">
      <t>ヒ</t>
    </rPh>
    <rPh sb="10" eb="13">
      <t>ホジョキン</t>
    </rPh>
    <rPh sb="13" eb="15">
      <t>コウフ</t>
    </rPh>
    <rPh sb="15" eb="17">
      <t>ヨウコウ</t>
    </rPh>
    <phoneticPr fontId="2"/>
  </si>
  <si>
    <t>農業共済組合事業への活動支援が図られた。</t>
    <phoneticPr fontId="2"/>
  </si>
  <si>
    <t>小計</t>
    <rPh sb="0" eb="2">
      <t>ショウケイ</t>
    </rPh>
    <phoneticPr fontId="2"/>
  </si>
  <si>
    <t>1件</t>
    <rPh sb="1" eb="2">
      <t>ケン</t>
    </rPh>
    <phoneticPr fontId="2"/>
  </si>
  <si>
    <t>（単位：千円）</t>
    <rPh sb="1" eb="3">
      <t>タンイ</t>
    </rPh>
    <rPh sb="4" eb="6">
      <t>センエン</t>
    </rPh>
    <phoneticPr fontId="2"/>
  </si>
  <si>
    <t>歳出
（目的別）</t>
    <rPh sb="0" eb="2">
      <t>サイシュツ</t>
    </rPh>
    <rPh sb="4" eb="6">
      <t>モクテキ</t>
    </rPh>
    <rPh sb="6" eb="7">
      <t>ベツ</t>
    </rPh>
    <phoneticPr fontId="2"/>
  </si>
  <si>
    <t>説明</t>
    <rPh sb="0" eb="2">
      <t>セツメイ</t>
    </rPh>
    <phoneticPr fontId="2"/>
  </si>
  <si>
    <t>補助
事業数</t>
    <rPh sb="0" eb="2">
      <t>ホジョ</t>
    </rPh>
    <rPh sb="3" eb="5">
      <t>ジギョウ</t>
    </rPh>
    <rPh sb="5" eb="6">
      <t>スウ</t>
    </rPh>
    <phoneticPr fontId="2"/>
  </si>
  <si>
    <t>議会活動に関するもの</t>
    <rPh sb="0" eb="2">
      <t>ギカイ</t>
    </rPh>
    <rPh sb="2" eb="4">
      <t>カツドウ</t>
    </rPh>
    <rPh sb="5" eb="6">
      <t>カン</t>
    </rPh>
    <phoneticPr fontId="2"/>
  </si>
  <si>
    <t>まちづくりやコミュニティ、人事に関するもの</t>
    <rPh sb="13" eb="15">
      <t>ジンジ</t>
    </rPh>
    <rPh sb="16" eb="17">
      <t>カン</t>
    </rPh>
    <phoneticPr fontId="2"/>
  </si>
  <si>
    <t>福祉に関するもの</t>
    <rPh sb="0" eb="2">
      <t>フクシ</t>
    </rPh>
    <rPh sb="3" eb="4">
      <t>カン</t>
    </rPh>
    <phoneticPr fontId="2"/>
  </si>
  <si>
    <t>保健・衛生に関するもの</t>
    <rPh sb="0" eb="2">
      <t>ホケン</t>
    </rPh>
    <rPh sb="3" eb="5">
      <t>エイセイ</t>
    </rPh>
    <rPh sb="6" eb="7">
      <t>カン</t>
    </rPh>
    <phoneticPr fontId="2"/>
  </si>
  <si>
    <t>農業・林業・水産業振興に関するもの</t>
    <rPh sb="0" eb="2">
      <t>ノウギョウ</t>
    </rPh>
    <rPh sb="3" eb="5">
      <t>リンギョウ</t>
    </rPh>
    <rPh sb="6" eb="9">
      <t>スイサンギョウ</t>
    </rPh>
    <rPh sb="9" eb="11">
      <t>シンコウ</t>
    </rPh>
    <rPh sb="12" eb="13">
      <t>カン</t>
    </rPh>
    <phoneticPr fontId="2"/>
  </si>
  <si>
    <t>商工業振興・観光に関するもの</t>
    <rPh sb="0" eb="3">
      <t>ショウコウギョウ</t>
    </rPh>
    <rPh sb="3" eb="5">
      <t>シンコウ</t>
    </rPh>
    <rPh sb="6" eb="8">
      <t>カンコウ</t>
    </rPh>
    <rPh sb="9" eb="10">
      <t>カン</t>
    </rPh>
    <phoneticPr fontId="2"/>
  </si>
  <si>
    <t>道路や公園に関するもの</t>
    <rPh sb="0" eb="2">
      <t>ドウロ</t>
    </rPh>
    <rPh sb="3" eb="5">
      <t>コウエン</t>
    </rPh>
    <rPh sb="6" eb="7">
      <t>カン</t>
    </rPh>
    <phoneticPr fontId="2"/>
  </si>
  <si>
    <t>消防・防災事業に関するもの</t>
    <rPh sb="0" eb="2">
      <t>ショウボウ</t>
    </rPh>
    <rPh sb="3" eb="5">
      <t>ボウサイ</t>
    </rPh>
    <rPh sb="5" eb="7">
      <t>ジギョウ</t>
    </rPh>
    <rPh sb="8" eb="9">
      <t>カン</t>
    </rPh>
    <phoneticPr fontId="2"/>
  </si>
  <si>
    <t>学校教育・生涯学習・スポーツ振興に関するもの</t>
    <rPh sb="0" eb="2">
      <t>ガッコウ</t>
    </rPh>
    <rPh sb="2" eb="4">
      <t>キョウイク</t>
    </rPh>
    <rPh sb="5" eb="7">
      <t>ショウガイ</t>
    </rPh>
    <rPh sb="7" eb="9">
      <t>ガクシュウ</t>
    </rPh>
    <rPh sb="14" eb="16">
      <t>シンコウ</t>
    </rPh>
    <rPh sb="17" eb="18">
      <t>カン</t>
    </rPh>
    <phoneticPr fontId="2"/>
  </si>
  <si>
    <t>合計</t>
    <rPh sb="0" eb="2">
      <t>ゴウケイ</t>
    </rPh>
    <phoneticPr fontId="2"/>
  </si>
  <si>
    <t>交付の相手方・交付金額（単位：円）</t>
    <rPh sb="0" eb="2">
      <t>コウフ</t>
    </rPh>
    <rPh sb="3" eb="6">
      <t>アイテガタ</t>
    </rPh>
    <rPh sb="7" eb="9">
      <t>コウフ</t>
    </rPh>
    <rPh sb="9" eb="11">
      <t>キンガク</t>
    </rPh>
    <rPh sb="12" eb="14">
      <t>タンイ</t>
    </rPh>
    <rPh sb="15" eb="16">
      <t>エン</t>
    </rPh>
    <phoneticPr fontId="2"/>
  </si>
  <si>
    <t>森川健司</t>
    <rPh sb="0" eb="2">
      <t>モリカワ</t>
    </rPh>
    <rPh sb="2" eb="4">
      <t>ケンジ</t>
    </rPh>
    <phoneticPr fontId="2"/>
  </si>
  <si>
    <t>佐川秋夫</t>
    <phoneticPr fontId="2"/>
  </si>
  <si>
    <t>議会事務局</t>
    <rPh sb="0" eb="2">
      <t>ギカイ</t>
    </rPh>
    <rPh sb="2" eb="5">
      <t>ジムキョク</t>
    </rPh>
    <phoneticPr fontId="2"/>
  </si>
  <si>
    <t>吉久俊介</t>
    <phoneticPr fontId="2"/>
  </si>
  <si>
    <t>谷本勝俊</t>
    <phoneticPr fontId="2"/>
  </si>
  <si>
    <t>川口和代</t>
    <phoneticPr fontId="2"/>
  </si>
  <si>
    <t>正岡千博</t>
    <phoneticPr fontId="2"/>
  </si>
  <si>
    <t>向井哲哉</t>
    <phoneticPr fontId="2"/>
  </si>
  <si>
    <t>田中裕昭</t>
    <phoneticPr fontId="2"/>
  </si>
  <si>
    <t>平岡清樹</t>
    <phoneticPr fontId="2"/>
  </si>
  <si>
    <t>武智　実</t>
    <phoneticPr fontId="2"/>
  </si>
  <si>
    <t>高田浩司</t>
    <phoneticPr fontId="2"/>
  </si>
  <si>
    <t>久保　榮</t>
    <phoneticPr fontId="2"/>
  </si>
  <si>
    <t>大野鎮司</t>
    <phoneticPr fontId="2"/>
  </si>
  <si>
    <t>田中　弘</t>
    <phoneticPr fontId="2"/>
  </si>
  <si>
    <t>門田裕一</t>
    <phoneticPr fontId="2"/>
  </si>
  <si>
    <t>若松孝行</t>
    <phoneticPr fontId="2"/>
  </si>
  <si>
    <t>日野猛仁</t>
    <phoneticPr fontId="2"/>
  </si>
  <si>
    <t>水田恒二</t>
    <phoneticPr fontId="2"/>
  </si>
  <si>
    <t>北橋豊作</t>
    <phoneticPr fontId="2"/>
  </si>
  <si>
    <t>19件</t>
    <rPh sb="2" eb="3">
      <t>ケン</t>
    </rPh>
    <phoneticPr fontId="2"/>
  </si>
  <si>
    <t>大平支部</t>
    <rPh sb="0" eb="2">
      <t>オオヒラ</t>
    </rPh>
    <rPh sb="2" eb="4">
      <t>シブ</t>
    </rPh>
    <phoneticPr fontId="2"/>
  </si>
  <si>
    <t>中山支部</t>
    <rPh sb="0" eb="2">
      <t>ナカヤマ</t>
    </rPh>
    <rPh sb="2" eb="4">
      <t>シブ</t>
    </rPh>
    <phoneticPr fontId="2"/>
  </si>
  <si>
    <t>危機管理課</t>
    <rPh sb="0" eb="2">
      <t>キキ</t>
    </rPh>
    <rPh sb="2" eb="5">
      <t>カンリカ</t>
    </rPh>
    <phoneticPr fontId="2"/>
  </si>
  <si>
    <t>中村支部</t>
    <rPh sb="0" eb="2">
      <t>ナカムラ</t>
    </rPh>
    <rPh sb="2" eb="4">
      <t>シブ</t>
    </rPh>
    <phoneticPr fontId="2"/>
  </si>
  <si>
    <t>上灘支部</t>
    <rPh sb="0" eb="2">
      <t>カミナダ</t>
    </rPh>
    <rPh sb="2" eb="4">
      <t>シブ</t>
    </rPh>
    <phoneticPr fontId="2"/>
  </si>
  <si>
    <t>郡中支部</t>
    <rPh sb="0" eb="2">
      <t>グンチュウ</t>
    </rPh>
    <rPh sb="2" eb="4">
      <t>シブ</t>
    </rPh>
    <phoneticPr fontId="2"/>
  </si>
  <si>
    <t>下灘支部</t>
    <rPh sb="0" eb="2">
      <t>シモナダ</t>
    </rPh>
    <rPh sb="2" eb="4">
      <t>シブ</t>
    </rPh>
    <phoneticPr fontId="2"/>
  </si>
  <si>
    <t>上野支部</t>
    <rPh sb="0" eb="2">
      <t>ウエノ</t>
    </rPh>
    <rPh sb="2" eb="4">
      <t>シブ</t>
    </rPh>
    <phoneticPr fontId="2"/>
  </si>
  <si>
    <t>７件</t>
    <rPh sb="1" eb="2">
      <t>ケン</t>
    </rPh>
    <phoneticPr fontId="2"/>
  </si>
  <si>
    <t>上野自主防災会</t>
    <rPh sb="0" eb="2">
      <t>ウエノ</t>
    </rPh>
    <rPh sb="2" eb="4">
      <t>ジシュ</t>
    </rPh>
    <rPh sb="4" eb="6">
      <t>ボウサイ</t>
    </rPh>
    <rPh sb="6" eb="7">
      <t>カイ</t>
    </rPh>
    <phoneticPr fontId="2"/>
  </si>
  <si>
    <t>市場地区自主防災会</t>
    <phoneticPr fontId="2"/>
  </si>
  <si>
    <t>佐礼谷地区自主防災会</t>
    <phoneticPr fontId="2"/>
  </si>
  <si>
    <t>経済雇用戦略課</t>
    <rPh sb="0" eb="2">
      <t>ケイザイ</t>
    </rPh>
    <rPh sb="2" eb="4">
      <t>コヨウ</t>
    </rPh>
    <rPh sb="4" eb="6">
      <t>センリャク</t>
    </rPh>
    <rPh sb="6" eb="7">
      <t>カ</t>
    </rPh>
    <phoneticPr fontId="2"/>
  </si>
  <si>
    <t>長寿介護課</t>
    <rPh sb="0" eb="2">
      <t>チョウジュ</t>
    </rPh>
    <rPh sb="2" eb="4">
      <t>カイゴ</t>
    </rPh>
    <rPh sb="4" eb="5">
      <t>カ</t>
    </rPh>
    <phoneticPr fontId="2"/>
  </si>
  <si>
    <t>下浜老人クラブ</t>
    <rPh sb="0" eb="1">
      <t>シモ</t>
    </rPh>
    <rPh sb="1" eb="2">
      <t>ハマ</t>
    </rPh>
    <rPh sb="2" eb="4">
      <t>ロウジン</t>
    </rPh>
    <phoneticPr fontId="2"/>
  </si>
  <si>
    <t>泉町広報区長</t>
    <rPh sb="0" eb="1">
      <t>イズミ</t>
    </rPh>
    <rPh sb="1" eb="2">
      <t>マチ</t>
    </rPh>
    <rPh sb="2" eb="4">
      <t>コウホウ</t>
    </rPh>
    <rPh sb="4" eb="6">
      <t>クチョウ</t>
    </rPh>
    <phoneticPr fontId="2"/>
  </si>
  <si>
    <t>小網東老人クラブ</t>
    <rPh sb="0" eb="2">
      <t>コアミ</t>
    </rPh>
    <rPh sb="2" eb="3">
      <t>ヒガシ</t>
    </rPh>
    <rPh sb="3" eb="5">
      <t>ロウジン</t>
    </rPh>
    <phoneticPr fontId="2"/>
  </si>
  <si>
    <t>本郡ふれあいクラブ</t>
    <rPh sb="0" eb="2">
      <t>ホング</t>
    </rPh>
    <phoneticPr fontId="2"/>
  </si>
  <si>
    <t>大平さわやかクラブ</t>
    <rPh sb="0" eb="2">
      <t>オオヒラ</t>
    </rPh>
    <phoneticPr fontId="2"/>
  </si>
  <si>
    <t>八倉金松クラブ</t>
    <rPh sb="0" eb="2">
      <t>ヤクラ</t>
    </rPh>
    <rPh sb="2" eb="4">
      <t>カネマツ</t>
    </rPh>
    <phoneticPr fontId="2"/>
  </si>
  <si>
    <t>鳥ノ木クラブ</t>
    <rPh sb="0" eb="1">
      <t>トリ</t>
    </rPh>
    <rPh sb="2" eb="3">
      <t>キ</t>
    </rPh>
    <phoneticPr fontId="2"/>
  </si>
  <si>
    <t>稲荷東老人クラブ</t>
    <rPh sb="0" eb="2">
      <t>イナリ</t>
    </rPh>
    <rPh sb="2" eb="3">
      <t>ヒガシ</t>
    </rPh>
    <rPh sb="3" eb="5">
      <t>ロウジン</t>
    </rPh>
    <phoneticPr fontId="2"/>
  </si>
  <si>
    <t>新川なぎさ会</t>
    <rPh sb="0" eb="2">
      <t>シンカワ</t>
    </rPh>
    <rPh sb="5" eb="6">
      <t>カイ</t>
    </rPh>
    <phoneticPr fontId="2"/>
  </si>
  <si>
    <t>石久保老人クラブ</t>
    <rPh sb="0" eb="1">
      <t>イシ</t>
    </rPh>
    <rPh sb="1" eb="3">
      <t>クボ</t>
    </rPh>
    <rPh sb="3" eb="5">
      <t>ロウジン</t>
    </rPh>
    <phoneticPr fontId="2"/>
  </si>
  <si>
    <t>宮下老人クラブ</t>
    <rPh sb="0" eb="2">
      <t>ミヤシタ</t>
    </rPh>
    <rPh sb="2" eb="4">
      <t>ロウジン</t>
    </rPh>
    <phoneticPr fontId="2"/>
  </si>
  <si>
    <t>富貴老人クラブ</t>
    <rPh sb="0" eb="2">
      <t>トミキ</t>
    </rPh>
    <rPh sb="2" eb="4">
      <t>ロウジン</t>
    </rPh>
    <phoneticPr fontId="2"/>
  </si>
  <si>
    <t>さざ波老人クラブ</t>
    <rPh sb="2" eb="3">
      <t>ナミ</t>
    </rPh>
    <rPh sb="3" eb="5">
      <t>ロウジン</t>
    </rPh>
    <phoneticPr fontId="2"/>
  </si>
  <si>
    <t>双葉老人クラブ</t>
    <rPh sb="0" eb="2">
      <t>フタバ</t>
    </rPh>
    <rPh sb="2" eb="4">
      <t>ロウジン</t>
    </rPh>
    <phoneticPr fontId="2"/>
  </si>
  <si>
    <t>満野空老人クラブ</t>
    <rPh sb="0" eb="2">
      <t>ミツノ</t>
    </rPh>
    <rPh sb="2" eb="3">
      <t>ソラ</t>
    </rPh>
    <rPh sb="3" eb="5">
      <t>ロウジン</t>
    </rPh>
    <phoneticPr fontId="2"/>
  </si>
  <si>
    <t>米湊港寿会</t>
    <rPh sb="0" eb="2">
      <t>コミナト</t>
    </rPh>
    <rPh sb="2" eb="3">
      <t>ミナト</t>
    </rPh>
    <rPh sb="3" eb="4">
      <t>ジュ</t>
    </rPh>
    <rPh sb="4" eb="5">
      <t>カイ</t>
    </rPh>
    <phoneticPr fontId="2"/>
  </si>
  <si>
    <t>閏住老人クラブ</t>
    <rPh sb="0" eb="2">
      <t>ウルスミ</t>
    </rPh>
    <rPh sb="2" eb="4">
      <t>ロウジン</t>
    </rPh>
    <phoneticPr fontId="2"/>
  </si>
  <si>
    <t>湊町老人クラブ</t>
    <rPh sb="0" eb="2">
      <t>ミナトマチ</t>
    </rPh>
    <rPh sb="2" eb="4">
      <t>ロウジン</t>
    </rPh>
    <phoneticPr fontId="2"/>
  </si>
  <si>
    <t>灘町老人クラブ</t>
    <rPh sb="0" eb="2">
      <t>ナダマチ</t>
    </rPh>
    <rPh sb="2" eb="4">
      <t>ロウジン</t>
    </rPh>
    <phoneticPr fontId="2"/>
  </si>
  <si>
    <t>小網西老人クラブ</t>
    <rPh sb="0" eb="2">
      <t>コアミ</t>
    </rPh>
    <rPh sb="2" eb="3">
      <t>ニシ</t>
    </rPh>
    <rPh sb="3" eb="5">
      <t>ロウジン</t>
    </rPh>
    <phoneticPr fontId="2"/>
  </si>
  <si>
    <t>中村にこにこクラブ</t>
    <rPh sb="0" eb="2">
      <t>ナカムラ</t>
    </rPh>
    <phoneticPr fontId="2"/>
  </si>
  <si>
    <t>奥西老人クラブ</t>
    <rPh sb="0" eb="2">
      <t>オクニシ</t>
    </rPh>
    <rPh sb="2" eb="4">
      <t>ロウジン</t>
    </rPh>
    <phoneticPr fontId="2"/>
  </si>
  <si>
    <t>池ノ久保老人クラブ</t>
    <rPh sb="0" eb="1">
      <t>イケ</t>
    </rPh>
    <rPh sb="2" eb="4">
      <t>クボ</t>
    </rPh>
    <rPh sb="4" eb="6">
      <t>ロウジン</t>
    </rPh>
    <phoneticPr fontId="2"/>
  </si>
  <si>
    <t>両谷延寿老人クラブ</t>
    <rPh sb="0" eb="1">
      <t>リョウ</t>
    </rPh>
    <rPh sb="1" eb="2">
      <t>タニ</t>
    </rPh>
    <rPh sb="2" eb="4">
      <t>エンジュ</t>
    </rPh>
    <rPh sb="4" eb="6">
      <t>ロウジン</t>
    </rPh>
    <phoneticPr fontId="2"/>
  </si>
  <si>
    <t>市場和やかクラブ</t>
    <rPh sb="0" eb="2">
      <t>イチバ</t>
    </rPh>
    <rPh sb="2" eb="3">
      <t>ナゴ</t>
    </rPh>
    <phoneticPr fontId="2"/>
  </si>
  <si>
    <t>上吾川老人クラブ</t>
    <rPh sb="0" eb="3">
      <t>カミアガワ</t>
    </rPh>
    <rPh sb="3" eb="5">
      <t>ロウジン</t>
    </rPh>
    <phoneticPr fontId="2"/>
  </si>
  <si>
    <t>三秋そよ風会</t>
    <rPh sb="0" eb="2">
      <t>ミアキ</t>
    </rPh>
    <rPh sb="4" eb="5">
      <t>カゼ</t>
    </rPh>
    <rPh sb="5" eb="6">
      <t>カイ</t>
    </rPh>
    <phoneticPr fontId="2"/>
  </si>
  <si>
    <t>日喰老人クラブ</t>
    <rPh sb="0" eb="2">
      <t>ヒジキ</t>
    </rPh>
    <rPh sb="2" eb="4">
      <t>ロウジン</t>
    </rPh>
    <phoneticPr fontId="2"/>
  </si>
  <si>
    <t>上浜老人クラブ</t>
    <rPh sb="0" eb="1">
      <t>カミ</t>
    </rPh>
    <rPh sb="1" eb="2">
      <t>ハマ</t>
    </rPh>
    <rPh sb="2" eb="4">
      <t>ロウジン</t>
    </rPh>
    <phoneticPr fontId="2"/>
  </si>
  <si>
    <t>本郷老人クラブ</t>
    <rPh sb="0" eb="2">
      <t>ホンゴウ</t>
    </rPh>
    <rPh sb="2" eb="4">
      <t>ロウジン</t>
    </rPh>
    <phoneticPr fontId="2"/>
  </si>
  <si>
    <t>上野健友会クラブ</t>
    <rPh sb="0" eb="2">
      <t>ウエノ</t>
    </rPh>
    <rPh sb="2" eb="5">
      <t>ケンユウカイ</t>
    </rPh>
    <phoneticPr fontId="2"/>
  </si>
  <si>
    <t>高野川老人クラブ</t>
    <rPh sb="0" eb="3">
      <t>コウノカワ</t>
    </rPh>
    <rPh sb="3" eb="5">
      <t>ロウジン</t>
    </rPh>
    <phoneticPr fontId="2"/>
  </si>
  <si>
    <t>満野浜老人クラブ</t>
    <rPh sb="0" eb="2">
      <t>ミツノ</t>
    </rPh>
    <rPh sb="2" eb="3">
      <t>ハマ</t>
    </rPh>
    <rPh sb="3" eb="5">
      <t>ロウジン</t>
    </rPh>
    <phoneticPr fontId="2"/>
  </si>
  <si>
    <t>奥東老人クラブ</t>
    <rPh sb="0" eb="2">
      <t>オクヒガシ</t>
    </rPh>
    <rPh sb="2" eb="4">
      <t>ロウジン</t>
    </rPh>
    <phoneticPr fontId="2"/>
  </si>
  <si>
    <t>上三谷ふれあいクラブ</t>
    <rPh sb="0" eb="1">
      <t>カミ</t>
    </rPh>
    <rPh sb="1" eb="3">
      <t>ミタニ</t>
    </rPh>
    <phoneticPr fontId="2"/>
  </si>
  <si>
    <t>第８長寿会</t>
    <rPh sb="0" eb="1">
      <t>ダイ</t>
    </rPh>
    <rPh sb="2" eb="4">
      <t>チョウジュ</t>
    </rPh>
    <rPh sb="4" eb="5">
      <t>カイ</t>
    </rPh>
    <phoneticPr fontId="2"/>
  </si>
  <si>
    <t>第３長寿会</t>
    <rPh sb="0" eb="1">
      <t>ダイ</t>
    </rPh>
    <rPh sb="2" eb="4">
      <t>チョウジュ</t>
    </rPh>
    <rPh sb="4" eb="5">
      <t>カイ</t>
    </rPh>
    <phoneticPr fontId="2"/>
  </si>
  <si>
    <t>第6長寿会</t>
    <rPh sb="0" eb="1">
      <t>ダイ</t>
    </rPh>
    <rPh sb="2" eb="4">
      <t>チョウジュ</t>
    </rPh>
    <rPh sb="4" eb="5">
      <t>カイ</t>
    </rPh>
    <phoneticPr fontId="2"/>
  </si>
  <si>
    <t>第10長寿会</t>
    <rPh sb="0" eb="1">
      <t>ダイ</t>
    </rPh>
    <rPh sb="3" eb="5">
      <t>チョウジュ</t>
    </rPh>
    <rPh sb="5" eb="6">
      <t>カイ</t>
    </rPh>
    <phoneticPr fontId="2"/>
  </si>
  <si>
    <t>第7長寿会</t>
    <rPh sb="0" eb="1">
      <t>ダイ</t>
    </rPh>
    <rPh sb="2" eb="4">
      <t>チョウジュ</t>
    </rPh>
    <rPh sb="4" eb="5">
      <t>カイ</t>
    </rPh>
    <phoneticPr fontId="2"/>
  </si>
  <si>
    <t>第１長寿会</t>
    <rPh sb="0" eb="1">
      <t>ダイ</t>
    </rPh>
    <rPh sb="2" eb="4">
      <t>チョウジュ</t>
    </rPh>
    <rPh sb="4" eb="5">
      <t>カイ</t>
    </rPh>
    <phoneticPr fontId="2"/>
  </si>
  <si>
    <t>第11長寿会</t>
    <rPh sb="0" eb="1">
      <t>ダイ</t>
    </rPh>
    <rPh sb="3" eb="5">
      <t>チョウジュ</t>
    </rPh>
    <rPh sb="5" eb="6">
      <t>カイ</t>
    </rPh>
    <phoneticPr fontId="2"/>
  </si>
  <si>
    <t>第５長寿会</t>
    <rPh sb="0" eb="1">
      <t>ダイ</t>
    </rPh>
    <rPh sb="2" eb="4">
      <t>チョウジュ</t>
    </rPh>
    <rPh sb="4" eb="5">
      <t>カイ</t>
    </rPh>
    <phoneticPr fontId="2"/>
  </si>
  <si>
    <t>本村長生会</t>
    <rPh sb="0" eb="2">
      <t>ホンムラ</t>
    </rPh>
    <rPh sb="2" eb="5">
      <t>チョウセイカイ</t>
    </rPh>
    <phoneticPr fontId="2"/>
  </si>
  <si>
    <t>下三谷シルバークラブ</t>
    <rPh sb="0" eb="1">
      <t>シモ</t>
    </rPh>
    <rPh sb="1" eb="3">
      <t>ミタニ</t>
    </rPh>
    <phoneticPr fontId="2"/>
  </si>
  <si>
    <t>下吾川友の会</t>
    <rPh sb="0" eb="3">
      <t>シモアガワ</t>
    </rPh>
    <rPh sb="3" eb="4">
      <t>トモ</t>
    </rPh>
    <rPh sb="5" eb="6">
      <t>カイ</t>
    </rPh>
    <phoneticPr fontId="2"/>
  </si>
  <si>
    <t>佐礼谷老人クラブ</t>
    <rPh sb="0" eb="3">
      <t>サレダニ</t>
    </rPh>
    <rPh sb="3" eb="5">
      <t>ロウジン</t>
    </rPh>
    <phoneticPr fontId="2"/>
  </si>
  <si>
    <t>伊予市老人クラブ連合会（一般事業補助）</t>
    <rPh sb="0" eb="3">
      <t>イヨシ</t>
    </rPh>
    <rPh sb="3" eb="5">
      <t>ロウジン</t>
    </rPh>
    <rPh sb="8" eb="11">
      <t>レンゴウカイ</t>
    </rPh>
    <rPh sb="12" eb="14">
      <t>イッパン</t>
    </rPh>
    <rPh sb="14" eb="16">
      <t>ジギョウ</t>
    </rPh>
    <rPh sb="16" eb="18">
      <t>ホジョ</t>
    </rPh>
    <phoneticPr fontId="2"/>
  </si>
  <si>
    <t>野中老人クラブ</t>
    <rPh sb="0" eb="2">
      <t>ノナカ</t>
    </rPh>
    <rPh sb="2" eb="4">
      <t>ロウジン</t>
    </rPh>
    <phoneticPr fontId="2"/>
  </si>
  <si>
    <t>永木地区老人クラブ</t>
    <rPh sb="0" eb="2">
      <t>ナガキ</t>
    </rPh>
    <rPh sb="2" eb="4">
      <t>チク</t>
    </rPh>
    <rPh sb="4" eb="6">
      <t>ロウジン</t>
    </rPh>
    <phoneticPr fontId="2"/>
  </si>
  <si>
    <t>伊予市老人クラブ連合会（活動活性化事業補助）</t>
    <rPh sb="0" eb="3">
      <t>イヨシ</t>
    </rPh>
    <rPh sb="3" eb="5">
      <t>ロウジン</t>
    </rPh>
    <rPh sb="8" eb="11">
      <t>レンゴウカイ</t>
    </rPh>
    <rPh sb="12" eb="14">
      <t>カツドウ</t>
    </rPh>
    <rPh sb="14" eb="17">
      <t>カッセイカ</t>
    </rPh>
    <rPh sb="17" eb="19">
      <t>ジギョウ</t>
    </rPh>
    <rPh sb="19" eb="21">
      <t>ホジョ</t>
    </rPh>
    <phoneticPr fontId="2"/>
  </si>
  <si>
    <t>子育て支援課</t>
    <rPh sb="0" eb="2">
      <t>コソダ</t>
    </rPh>
    <rPh sb="3" eb="5">
      <t>シエン</t>
    </rPh>
    <rPh sb="5" eb="6">
      <t>カ</t>
    </rPh>
    <phoneticPr fontId="2"/>
  </si>
  <si>
    <t>３件</t>
    <rPh sb="1" eb="2">
      <t>ケン</t>
    </rPh>
    <phoneticPr fontId="2"/>
  </si>
  <si>
    <t>おおひら保育所</t>
    <phoneticPr fontId="2"/>
  </si>
  <si>
    <t>なかむら保育所</t>
    <phoneticPr fontId="2"/>
  </si>
  <si>
    <t>上灘保育所</t>
    <phoneticPr fontId="2"/>
  </si>
  <si>
    <t>ぐんちゅう保育所</t>
    <phoneticPr fontId="2"/>
  </si>
  <si>
    <t>下灘保育所</t>
    <phoneticPr fontId="2"/>
  </si>
  <si>
    <t>さくら幼児園</t>
    <phoneticPr fontId="2"/>
  </si>
  <si>
    <t>うえの保育所</t>
    <phoneticPr fontId="2"/>
  </si>
  <si>
    <t>伊予くじら認定こども園</t>
    <phoneticPr fontId="2"/>
  </si>
  <si>
    <t>愛媛信用金庫</t>
    <phoneticPr fontId="2"/>
  </si>
  <si>
    <t>農業振興課</t>
    <rPh sb="0" eb="2">
      <t>ノウギョウ</t>
    </rPh>
    <rPh sb="2" eb="4">
      <t>シンコウ</t>
    </rPh>
    <rPh sb="4" eb="5">
      <t>カ</t>
    </rPh>
    <phoneticPr fontId="2"/>
  </si>
  <si>
    <t>愛媛銀行</t>
    <phoneticPr fontId="2"/>
  </si>
  <si>
    <t>中予有機農業研究会</t>
    <phoneticPr fontId="2"/>
  </si>
  <si>
    <t>伊予の自然環境を守る農業推進会</t>
    <phoneticPr fontId="2"/>
  </si>
  <si>
    <t>伊予環境保全会</t>
    <phoneticPr fontId="2"/>
  </si>
  <si>
    <t>立場谷奥集落</t>
    <rPh sb="0" eb="2">
      <t>タチバ</t>
    </rPh>
    <rPh sb="2" eb="3">
      <t>ダニ</t>
    </rPh>
    <rPh sb="3" eb="4">
      <t>オク</t>
    </rPh>
    <rPh sb="4" eb="6">
      <t>シュウラク</t>
    </rPh>
    <phoneticPr fontId="2"/>
  </si>
  <si>
    <t>上野中集落</t>
    <rPh sb="0" eb="1">
      <t>カミ</t>
    </rPh>
    <rPh sb="1" eb="3">
      <t>ノナカ</t>
    </rPh>
    <rPh sb="3" eb="5">
      <t>シュウラク</t>
    </rPh>
    <phoneticPr fontId="2"/>
  </si>
  <si>
    <t>武領集落</t>
    <rPh sb="0" eb="1">
      <t>ブ</t>
    </rPh>
    <rPh sb="1" eb="2">
      <t>リョウ</t>
    </rPh>
    <rPh sb="2" eb="4">
      <t>シュウラク</t>
    </rPh>
    <phoneticPr fontId="2"/>
  </si>
  <si>
    <t>平沢第２集落</t>
    <rPh sb="0" eb="2">
      <t>ヒラサワ</t>
    </rPh>
    <rPh sb="2" eb="3">
      <t>ダイ</t>
    </rPh>
    <rPh sb="4" eb="6">
      <t>シュウラク</t>
    </rPh>
    <phoneticPr fontId="2"/>
  </si>
  <si>
    <t>小手谷集落</t>
    <rPh sb="0" eb="2">
      <t>コテ</t>
    </rPh>
    <rPh sb="2" eb="3">
      <t>ダニ</t>
    </rPh>
    <rPh sb="3" eb="5">
      <t>シュウラク</t>
    </rPh>
    <phoneticPr fontId="2"/>
  </si>
  <si>
    <t>影之浦第２集落</t>
    <rPh sb="0" eb="3">
      <t>カゲノウラ</t>
    </rPh>
    <rPh sb="3" eb="4">
      <t>ダイ</t>
    </rPh>
    <rPh sb="5" eb="7">
      <t>シュウラク</t>
    </rPh>
    <phoneticPr fontId="2"/>
  </si>
  <si>
    <t>白木谷集落</t>
    <rPh sb="0" eb="2">
      <t>シラキ</t>
    </rPh>
    <rPh sb="2" eb="3">
      <t>ダニ</t>
    </rPh>
    <rPh sb="3" eb="5">
      <t>シュウラク</t>
    </rPh>
    <phoneticPr fontId="2"/>
  </si>
  <si>
    <t>中替地集落</t>
    <rPh sb="0" eb="1">
      <t>ナカ</t>
    </rPh>
    <rPh sb="1" eb="2">
      <t>ガ</t>
    </rPh>
    <rPh sb="2" eb="3">
      <t>チ</t>
    </rPh>
    <rPh sb="3" eb="5">
      <t>シュウラク</t>
    </rPh>
    <phoneticPr fontId="2"/>
  </si>
  <si>
    <t>本谷集落</t>
    <rPh sb="0" eb="2">
      <t>ホンダニ</t>
    </rPh>
    <rPh sb="2" eb="4">
      <t>シュウラク</t>
    </rPh>
    <phoneticPr fontId="2"/>
  </si>
  <si>
    <t>安別当集落</t>
    <rPh sb="0" eb="3">
      <t>アベットウ</t>
    </rPh>
    <rPh sb="3" eb="5">
      <t>シュウラク</t>
    </rPh>
    <phoneticPr fontId="2"/>
  </si>
  <si>
    <t>猪ノ谷集落</t>
    <rPh sb="0" eb="1">
      <t>イノシシ</t>
    </rPh>
    <rPh sb="2" eb="3">
      <t>ダニ</t>
    </rPh>
    <rPh sb="3" eb="5">
      <t>シュウラク</t>
    </rPh>
    <phoneticPr fontId="2"/>
  </si>
  <si>
    <t>梅之木集落</t>
    <rPh sb="0" eb="2">
      <t>ウメノ</t>
    </rPh>
    <rPh sb="2" eb="3">
      <t>キ</t>
    </rPh>
    <rPh sb="3" eb="5">
      <t>シュウラク</t>
    </rPh>
    <phoneticPr fontId="2"/>
  </si>
  <si>
    <t>柿谷集落</t>
    <rPh sb="0" eb="2">
      <t>カキダニ</t>
    </rPh>
    <rPh sb="2" eb="4">
      <t>シュウラク</t>
    </rPh>
    <phoneticPr fontId="2"/>
  </si>
  <si>
    <t>坪之内集落</t>
    <rPh sb="0" eb="1">
      <t>ツボ</t>
    </rPh>
    <rPh sb="1" eb="2">
      <t>ノ</t>
    </rPh>
    <rPh sb="2" eb="3">
      <t>ウチ</t>
    </rPh>
    <rPh sb="3" eb="5">
      <t>シュウラク</t>
    </rPh>
    <phoneticPr fontId="2"/>
  </si>
  <si>
    <t>イノタニ集落</t>
    <rPh sb="4" eb="6">
      <t>シュウラク</t>
    </rPh>
    <phoneticPr fontId="2"/>
  </si>
  <si>
    <t>日浦第１集落</t>
    <rPh sb="0" eb="2">
      <t>ヒウラ</t>
    </rPh>
    <rPh sb="2" eb="3">
      <t>ダイ</t>
    </rPh>
    <rPh sb="4" eb="6">
      <t>シュウラク</t>
    </rPh>
    <phoneticPr fontId="2"/>
  </si>
  <si>
    <t>影浦集落</t>
    <rPh sb="0" eb="2">
      <t>カゲウラ</t>
    </rPh>
    <rPh sb="2" eb="4">
      <t>シュウラク</t>
    </rPh>
    <phoneticPr fontId="2"/>
  </si>
  <si>
    <t>水口谷東集落</t>
    <rPh sb="0" eb="2">
      <t>ミナクチ</t>
    </rPh>
    <rPh sb="2" eb="3">
      <t>ダニ</t>
    </rPh>
    <rPh sb="3" eb="4">
      <t>ヒガシ</t>
    </rPh>
    <rPh sb="4" eb="6">
      <t>シュウラク</t>
    </rPh>
    <phoneticPr fontId="2"/>
  </si>
  <si>
    <t>竹之内集落</t>
    <rPh sb="0" eb="3">
      <t>タケノウチ</t>
    </rPh>
    <rPh sb="3" eb="5">
      <t>シュウラク</t>
    </rPh>
    <phoneticPr fontId="2"/>
  </si>
  <si>
    <t>宮地ヶ谷集落</t>
    <rPh sb="0" eb="2">
      <t>ミヤチ</t>
    </rPh>
    <rPh sb="3" eb="4">
      <t>タニ</t>
    </rPh>
    <rPh sb="4" eb="6">
      <t>シュウラク</t>
    </rPh>
    <phoneticPr fontId="2"/>
  </si>
  <si>
    <t>犬寄第１集落</t>
    <rPh sb="0" eb="2">
      <t>イヌヨセ</t>
    </rPh>
    <rPh sb="2" eb="3">
      <t>ダイ</t>
    </rPh>
    <rPh sb="4" eb="6">
      <t>シュウラク</t>
    </rPh>
    <phoneticPr fontId="2"/>
  </si>
  <si>
    <t>両澤集落</t>
    <rPh sb="0" eb="2">
      <t>リョウザワ</t>
    </rPh>
    <rPh sb="2" eb="4">
      <t>シュウラク</t>
    </rPh>
    <phoneticPr fontId="2"/>
  </si>
  <si>
    <t>日浦第３集落</t>
    <rPh sb="0" eb="2">
      <t>ヒウラ</t>
    </rPh>
    <rPh sb="2" eb="3">
      <t>ダイ</t>
    </rPh>
    <rPh sb="4" eb="6">
      <t>シュウラク</t>
    </rPh>
    <phoneticPr fontId="2"/>
  </si>
  <si>
    <t>中台集落</t>
    <rPh sb="0" eb="2">
      <t>ナカダイ</t>
    </rPh>
    <rPh sb="2" eb="4">
      <t>シュウラク</t>
    </rPh>
    <phoneticPr fontId="2"/>
  </si>
  <si>
    <t>日浦第２集落</t>
    <rPh sb="0" eb="2">
      <t>ヒウラ</t>
    </rPh>
    <rPh sb="2" eb="3">
      <t>ダイ</t>
    </rPh>
    <rPh sb="4" eb="6">
      <t>シュウラク</t>
    </rPh>
    <phoneticPr fontId="2"/>
  </si>
  <si>
    <t>長崎谷集落</t>
    <rPh sb="0" eb="2">
      <t>ナガサキ</t>
    </rPh>
    <rPh sb="2" eb="3">
      <t>ダニ</t>
    </rPh>
    <rPh sb="3" eb="5">
      <t>シュウラク</t>
    </rPh>
    <phoneticPr fontId="2"/>
  </si>
  <si>
    <t>赤海集落</t>
    <rPh sb="0" eb="2">
      <t>アカサコ</t>
    </rPh>
    <rPh sb="2" eb="4">
      <t>シュウラク</t>
    </rPh>
    <phoneticPr fontId="2"/>
  </si>
  <si>
    <t>大町集落</t>
    <rPh sb="0" eb="2">
      <t>オオマチ</t>
    </rPh>
    <rPh sb="2" eb="4">
      <t>シュウラク</t>
    </rPh>
    <phoneticPr fontId="2"/>
  </si>
  <si>
    <t>高岡集落</t>
    <rPh sb="0" eb="2">
      <t>タカオカ</t>
    </rPh>
    <rPh sb="2" eb="4">
      <t>シュウラク</t>
    </rPh>
    <phoneticPr fontId="2"/>
  </si>
  <si>
    <t>ナガノ集落</t>
    <rPh sb="3" eb="5">
      <t>シュウラク</t>
    </rPh>
    <phoneticPr fontId="2"/>
  </si>
  <si>
    <t>添賀集落</t>
    <rPh sb="0" eb="2">
      <t>ソウカ</t>
    </rPh>
    <rPh sb="2" eb="4">
      <t>シュウラク</t>
    </rPh>
    <phoneticPr fontId="2"/>
  </si>
  <si>
    <t>円土集落</t>
    <rPh sb="0" eb="1">
      <t>エン</t>
    </rPh>
    <rPh sb="1" eb="2">
      <t>ド</t>
    </rPh>
    <rPh sb="2" eb="4">
      <t>シュウラク</t>
    </rPh>
    <phoneticPr fontId="2"/>
  </si>
  <si>
    <t>平村第１集落</t>
    <rPh sb="0" eb="2">
      <t>ヒラムラ</t>
    </rPh>
    <rPh sb="2" eb="3">
      <t>ダイ</t>
    </rPh>
    <rPh sb="4" eb="6">
      <t>シュウラク</t>
    </rPh>
    <phoneticPr fontId="2"/>
  </si>
  <si>
    <t>下団地集落</t>
    <rPh sb="0" eb="1">
      <t>シタ</t>
    </rPh>
    <rPh sb="1" eb="3">
      <t>ダンチ</t>
    </rPh>
    <rPh sb="3" eb="5">
      <t>シュウラク</t>
    </rPh>
    <phoneticPr fontId="2"/>
  </si>
  <si>
    <t>平村第２集落</t>
    <rPh sb="0" eb="2">
      <t>ヒラムラ</t>
    </rPh>
    <rPh sb="2" eb="3">
      <t>ダイ</t>
    </rPh>
    <rPh sb="4" eb="6">
      <t>シュウラク</t>
    </rPh>
    <phoneticPr fontId="2"/>
  </si>
  <si>
    <t>重藤集落</t>
    <rPh sb="0" eb="2">
      <t>シゲトウ</t>
    </rPh>
    <rPh sb="2" eb="4">
      <t>シュウラク</t>
    </rPh>
    <phoneticPr fontId="2"/>
  </si>
  <si>
    <t>永木第１集落</t>
    <rPh sb="0" eb="2">
      <t>ナガキ</t>
    </rPh>
    <rPh sb="2" eb="3">
      <t>ダイ</t>
    </rPh>
    <rPh sb="4" eb="6">
      <t>シュウラク</t>
    </rPh>
    <phoneticPr fontId="2"/>
  </si>
  <si>
    <t>福住集落</t>
    <rPh sb="0" eb="2">
      <t>フクズミ</t>
    </rPh>
    <rPh sb="2" eb="4">
      <t>シュウラク</t>
    </rPh>
    <phoneticPr fontId="2"/>
  </si>
  <si>
    <t>三秋端集落</t>
    <rPh sb="0" eb="2">
      <t>ミアキ</t>
    </rPh>
    <rPh sb="2" eb="3">
      <t>ハタ</t>
    </rPh>
    <rPh sb="3" eb="5">
      <t>シュウラク</t>
    </rPh>
    <phoneticPr fontId="2"/>
  </si>
  <si>
    <t>梅原集落</t>
    <rPh sb="0" eb="2">
      <t>ウメハラ</t>
    </rPh>
    <rPh sb="2" eb="4">
      <t>シュウラク</t>
    </rPh>
    <phoneticPr fontId="2"/>
  </si>
  <si>
    <t>上長沢第１集落</t>
    <rPh sb="0" eb="3">
      <t>カミナガサワ</t>
    </rPh>
    <rPh sb="3" eb="4">
      <t>ダイ</t>
    </rPh>
    <rPh sb="5" eb="7">
      <t>シュウラク</t>
    </rPh>
    <phoneticPr fontId="2"/>
  </si>
  <si>
    <t>稲荷谷東集落</t>
    <rPh sb="0" eb="2">
      <t>イナリ</t>
    </rPh>
    <rPh sb="2" eb="3">
      <t>ダニ</t>
    </rPh>
    <rPh sb="3" eb="4">
      <t>ヒガシ</t>
    </rPh>
    <rPh sb="4" eb="6">
      <t>シュウラク</t>
    </rPh>
    <phoneticPr fontId="2"/>
  </si>
  <si>
    <t>柚之木集落</t>
    <rPh sb="0" eb="3">
      <t>ユノキ</t>
    </rPh>
    <rPh sb="3" eb="5">
      <t>シュウラク</t>
    </rPh>
    <phoneticPr fontId="2"/>
  </si>
  <si>
    <t>小中村集落</t>
    <rPh sb="0" eb="3">
      <t>コナカムラ</t>
    </rPh>
    <rPh sb="3" eb="5">
      <t>シュウラク</t>
    </rPh>
    <phoneticPr fontId="2"/>
  </si>
  <si>
    <t>上吾川横内集落</t>
    <rPh sb="0" eb="3">
      <t>カミアガワ</t>
    </rPh>
    <rPh sb="3" eb="4">
      <t>ヨコ</t>
    </rPh>
    <rPh sb="4" eb="5">
      <t>ウチ</t>
    </rPh>
    <rPh sb="5" eb="7">
      <t>シュウラク</t>
    </rPh>
    <phoneticPr fontId="2"/>
  </si>
  <si>
    <t>日尾野７集落</t>
    <rPh sb="0" eb="3">
      <t>ヒビノ</t>
    </rPh>
    <rPh sb="4" eb="6">
      <t>シュウラク</t>
    </rPh>
    <phoneticPr fontId="2"/>
  </si>
  <si>
    <t>上吾川十合集落</t>
    <rPh sb="0" eb="3">
      <t>カミアガワ</t>
    </rPh>
    <rPh sb="3" eb="5">
      <t>トコ</t>
    </rPh>
    <rPh sb="5" eb="7">
      <t>シュウラク</t>
    </rPh>
    <phoneticPr fontId="2"/>
  </si>
  <si>
    <t>大栄１２集落</t>
    <rPh sb="0" eb="2">
      <t>オオエ</t>
    </rPh>
    <rPh sb="4" eb="6">
      <t>シュウラク</t>
    </rPh>
    <phoneticPr fontId="2"/>
  </si>
  <si>
    <t>猿ヶ谷集落</t>
    <rPh sb="0" eb="1">
      <t>サル</t>
    </rPh>
    <rPh sb="2" eb="3">
      <t>タニ</t>
    </rPh>
    <rPh sb="3" eb="5">
      <t>シュウラク</t>
    </rPh>
    <phoneticPr fontId="2"/>
  </si>
  <si>
    <t>岡６集落</t>
    <rPh sb="0" eb="1">
      <t>オカ</t>
    </rPh>
    <rPh sb="2" eb="4">
      <t>シュウラク</t>
    </rPh>
    <phoneticPr fontId="2"/>
  </si>
  <si>
    <t>栗田中央集落</t>
    <rPh sb="0" eb="2">
      <t>クリタ</t>
    </rPh>
    <rPh sb="2" eb="4">
      <t>チュウオウ</t>
    </rPh>
    <rPh sb="4" eb="6">
      <t>シュウラク</t>
    </rPh>
    <phoneticPr fontId="2"/>
  </si>
  <si>
    <t>天翅集落</t>
    <rPh sb="0" eb="1">
      <t>テン</t>
    </rPh>
    <rPh sb="1" eb="2">
      <t>ハネ</t>
    </rPh>
    <rPh sb="2" eb="4">
      <t>シュウラク</t>
    </rPh>
    <phoneticPr fontId="2"/>
  </si>
  <si>
    <t>本郷13-9集落</t>
    <rPh sb="0" eb="2">
      <t>ホンゴウ</t>
    </rPh>
    <rPh sb="6" eb="8">
      <t>シュウラク</t>
    </rPh>
    <phoneticPr fontId="2"/>
  </si>
  <si>
    <t>仁川登集落</t>
    <rPh sb="0" eb="1">
      <t>ジン</t>
    </rPh>
    <rPh sb="1" eb="2">
      <t>カワ</t>
    </rPh>
    <rPh sb="2" eb="3">
      <t>ノボル</t>
    </rPh>
    <rPh sb="3" eb="5">
      <t>シュウラク</t>
    </rPh>
    <phoneticPr fontId="2"/>
  </si>
  <si>
    <t>本郷13-4集落</t>
    <rPh sb="0" eb="2">
      <t>ホンゴウ</t>
    </rPh>
    <rPh sb="6" eb="8">
      <t>シュウラク</t>
    </rPh>
    <phoneticPr fontId="2"/>
  </si>
  <si>
    <t>影之浦第１集落</t>
    <rPh sb="0" eb="1">
      <t>カゲ</t>
    </rPh>
    <rPh sb="1" eb="2">
      <t>ノ</t>
    </rPh>
    <rPh sb="2" eb="3">
      <t>ウラ</t>
    </rPh>
    <rPh sb="3" eb="4">
      <t>ダイ</t>
    </rPh>
    <rPh sb="5" eb="7">
      <t>シュウラク</t>
    </rPh>
    <phoneticPr fontId="2"/>
  </si>
  <si>
    <t>日喰19集落</t>
    <rPh sb="0" eb="2">
      <t>ヒジキ</t>
    </rPh>
    <rPh sb="4" eb="6">
      <t>シュウラク</t>
    </rPh>
    <phoneticPr fontId="2"/>
  </si>
  <si>
    <t>坪井集落</t>
    <rPh sb="0" eb="2">
      <t>ツボイ</t>
    </rPh>
    <rPh sb="2" eb="4">
      <t>シュウラク</t>
    </rPh>
    <phoneticPr fontId="2"/>
  </si>
  <si>
    <t>閏住集落</t>
    <rPh sb="0" eb="2">
      <t>ウルスミ</t>
    </rPh>
    <rPh sb="2" eb="4">
      <t>シュウラク</t>
    </rPh>
    <phoneticPr fontId="2"/>
  </si>
  <si>
    <t>小池集落</t>
    <rPh sb="0" eb="2">
      <t>コイケ</t>
    </rPh>
    <rPh sb="2" eb="4">
      <t>シュウラク</t>
    </rPh>
    <phoneticPr fontId="2"/>
  </si>
  <si>
    <t>本谷15集落</t>
    <rPh sb="0" eb="2">
      <t>ホンダニ</t>
    </rPh>
    <rPh sb="4" eb="6">
      <t>シュウラク</t>
    </rPh>
    <phoneticPr fontId="2"/>
  </si>
  <si>
    <t>大矢集落</t>
    <rPh sb="0" eb="2">
      <t>オオヤ</t>
    </rPh>
    <rPh sb="2" eb="4">
      <t>シュウラク</t>
    </rPh>
    <phoneticPr fontId="2"/>
  </si>
  <si>
    <t>中野中集落</t>
    <rPh sb="0" eb="2">
      <t>ナカノ</t>
    </rPh>
    <rPh sb="2" eb="3">
      <t>ナカ</t>
    </rPh>
    <rPh sb="3" eb="5">
      <t>シュウラク</t>
    </rPh>
    <phoneticPr fontId="2"/>
  </si>
  <si>
    <t>下野中集落</t>
    <rPh sb="0" eb="1">
      <t>シモ</t>
    </rPh>
    <rPh sb="1" eb="3">
      <t>ノナカ</t>
    </rPh>
    <rPh sb="3" eb="5">
      <t>シュウラク</t>
    </rPh>
    <phoneticPr fontId="2"/>
  </si>
  <si>
    <t>満野29集落</t>
    <rPh sb="0" eb="2">
      <t>ミツノ</t>
    </rPh>
    <rPh sb="4" eb="6">
      <t>シュウラク</t>
    </rPh>
    <phoneticPr fontId="2"/>
  </si>
  <si>
    <t>日ノ付集落</t>
    <rPh sb="0" eb="1">
      <t>ヒ</t>
    </rPh>
    <rPh sb="2" eb="3">
      <t>ツ</t>
    </rPh>
    <rPh sb="3" eb="5">
      <t>シュウラク</t>
    </rPh>
    <phoneticPr fontId="2"/>
  </si>
  <si>
    <t>影ノ付集落</t>
    <rPh sb="0" eb="1">
      <t>カゲ</t>
    </rPh>
    <rPh sb="2" eb="3">
      <t>ツ</t>
    </rPh>
    <rPh sb="3" eb="5">
      <t>シュウラク</t>
    </rPh>
    <phoneticPr fontId="2"/>
  </si>
  <si>
    <t>本村25-4集落</t>
    <rPh sb="0" eb="2">
      <t>ホンムラ</t>
    </rPh>
    <rPh sb="6" eb="8">
      <t>シュウラク</t>
    </rPh>
    <phoneticPr fontId="2"/>
  </si>
  <si>
    <t>下谷集落</t>
    <rPh sb="0" eb="1">
      <t>シモ</t>
    </rPh>
    <rPh sb="1" eb="2">
      <t>ダニ</t>
    </rPh>
    <rPh sb="2" eb="4">
      <t>シュウラク</t>
    </rPh>
    <phoneticPr fontId="2"/>
  </si>
  <si>
    <t>奥東22集落</t>
    <rPh sb="0" eb="2">
      <t>オクヒガシ</t>
    </rPh>
    <rPh sb="4" eb="6">
      <t>シュウラク</t>
    </rPh>
    <phoneticPr fontId="2"/>
  </si>
  <si>
    <t>門前集落</t>
    <rPh sb="0" eb="2">
      <t>モンゼン</t>
    </rPh>
    <rPh sb="2" eb="4">
      <t>シュウラク</t>
    </rPh>
    <phoneticPr fontId="2"/>
  </si>
  <si>
    <t>池ノ久保24集落</t>
    <rPh sb="0" eb="1">
      <t>イケ</t>
    </rPh>
    <rPh sb="2" eb="4">
      <t>クボ</t>
    </rPh>
    <rPh sb="6" eb="8">
      <t>シュウラク</t>
    </rPh>
    <phoneticPr fontId="2"/>
  </si>
  <si>
    <t>福岡集落</t>
    <rPh sb="0" eb="2">
      <t>フクオカ</t>
    </rPh>
    <rPh sb="2" eb="4">
      <t>シュウラク</t>
    </rPh>
    <phoneticPr fontId="2"/>
  </si>
  <si>
    <t>高見集落</t>
    <rPh sb="0" eb="2">
      <t>タカミ</t>
    </rPh>
    <rPh sb="2" eb="4">
      <t>シュウラク</t>
    </rPh>
    <phoneticPr fontId="2"/>
  </si>
  <si>
    <t>日南登集落</t>
    <rPh sb="0" eb="3">
      <t>ヒナト</t>
    </rPh>
    <rPh sb="3" eb="5">
      <t>シュウラク</t>
    </rPh>
    <phoneticPr fontId="2"/>
  </si>
  <si>
    <t>翠B広報区長</t>
    <rPh sb="0" eb="1">
      <t>ミドリ</t>
    </rPh>
    <rPh sb="2" eb="4">
      <t>コウホウ</t>
    </rPh>
    <rPh sb="4" eb="6">
      <t>クチョウ</t>
    </rPh>
    <phoneticPr fontId="2"/>
  </si>
  <si>
    <t>農林水産課</t>
    <rPh sb="0" eb="2">
      <t>ノウリン</t>
    </rPh>
    <rPh sb="2" eb="4">
      <t>スイサン</t>
    </rPh>
    <rPh sb="4" eb="5">
      <t>カ</t>
    </rPh>
    <phoneticPr fontId="2"/>
  </si>
  <si>
    <t>野中広報区長</t>
    <rPh sb="0" eb="2">
      <t>ノナカ</t>
    </rPh>
    <rPh sb="2" eb="4">
      <t>コウホウ</t>
    </rPh>
    <rPh sb="4" eb="6">
      <t>クチョウ</t>
    </rPh>
    <phoneticPr fontId="2"/>
  </si>
  <si>
    <t>稲荷環境保全協議会</t>
    <phoneticPr fontId="2"/>
  </si>
  <si>
    <t>上三谷地域資源保全推進会</t>
    <phoneticPr fontId="2"/>
  </si>
  <si>
    <t>上野地域資源保全推進会</t>
    <phoneticPr fontId="2"/>
  </si>
  <si>
    <t>下吾川第１区地域保全協議会</t>
    <phoneticPr fontId="2"/>
  </si>
  <si>
    <t>下三谷地域資源保全推進会</t>
    <phoneticPr fontId="2"/>
  </si>
  <si>
    <t>八倉地域資源保全会</t>
    <phoneticPr fontId="2"/>
  </si>
  <si>
    <t>市場地域資源保全協議会</t>
    <phoneticPr fontId="2"/>
  </si>
  <si>
    <t>平村地区農地・水・環境保全活動協議会</t>
    <phoneticPr fontId="2"/>
  </si>
  <si>
    <t>上吾川地域資源保全推進会</t>
    <phoneticPr fontId="2"/>
  </si>
  <si>
    <t>１３件</t>
    <rPh sb="2" eb="3">
      <t>ケン</t>
    </rPh>
    <phoneticPr fontId="2"/>
  </si>
  <si>
    <t>北山崎小学校緑の少年隊</t>
    <phoneticPr fontId="2"/>
  </si>
  <si>
    <t>下灘小学校緑の少年団</t>
    <phoneticPr fontId="2"/>
  </si>
  <si>
    <t>中山小学校緑の少年隊</t>
    <phoneticPr fontId="2"/>
  </si>
  <si>
    <t>伊予中学校緑の少年隊</t>
    <phoneticPr fontId="2"/>
  </si>
  <si>
    <t>佐礼谷小学校緑の少年隊</t>
    <phoneticPr fontId="2"/>
  </si>
  <si>
    <t>港南中学校みどりの少年隊</t>
    <phoneticPr fontId="2"/>
  </si>
  <si>
    <t>由並小学校緑の少年団</t>
    <phoneticPr fontId="2"/>
  </si>
  <si>
    <t>双海中学校緑の少年団</t>
    <phoneticPr fontId="2"/>
  </si>
  <si>
    <t>８件</t>
    <rPh sb="1" eb="2">
      <t>ケン</t>
    </rPh>
    <phoneticPr fontId="2"/>
  </si>
  <si>
    <t>伊予地区猟友会南山崎支部</t>
    <phoneticPr fontId="2"/>
  </si>
  <si>
    <t>伊予地区猟友会下灘支部</t>
    <phoneticPr fontId="2"/>
  </si>
  <si>
    <t>伊予地区猟友会郡中支部</t>
    <phoneticPr fontId="2"/>
  </si>
  <si>
    <t>中山猟友会</t>
    <phoneticPr fontId="2"/>
  </si>
  <si>
    <t>伊予地区猟友会南伊予支部</t>
    <phoneticPr fontId="2"/>
  </si>
  <si>
    <t>佐礼谷猟友会</t>
    <phoneticPr fontId="2"/>
  </si>
  <si>
    <t>伊予地区猟友会上灘支部</t>
    <phoneticPr fontId="2"/>
  </si>
  <si>
    <t>伊予市消防団本部</t>
    <rPh sb="0" eb="3">
      <t>イヨシ</t>
    </rPh>
    <rPh sb="3" eb="6">
      <t>ショウボウダン</t>
    </rPh>
    <rPh sb="6" eb="8">
      <t>ホンブ</t>
    </rPh>
    <phoneticPr fontId="2"/>
  </si>
  <si>
    <t>第6分団</t>
    <rPh sb="0" eb="1">
      <t>ダイ</t>
    </rPh>
    <rPh sb="2" eb="4">
      <t>ブンダン</t>
    </rPh>
    <phoneticPr fontId="2"/>
  </si>
  <si>
    <t>第1分団</t>
    <rPh sb="0" eb="1">
      <t>ダイ</t>
    </rPh>
    <rPh sb="2" eb="4">
      <t>ブンダン</t>
    </rPh>
    <phoneticPr fontId="2"/>
  </si>
  <si>
    <t>第7分団</t>
    <rPh sb="0" eb="1">
      <t>ダイ</t>
    </rPh>
    <rPh sb="2" eb="4">
      <t>ブンダン</t>
    </rPh>
    <phoneticPr fontId="2"/>
  </si>
  <si>
    <t>第2分団</t>
    <rPh sb="0" eb="1">
      <t>ダイ</t>
    </rPh>
    <rPh sb="2" eb="4">
      <t>ブンダン</t>
    </rPh>
    <phoneticPr fontId="2"/>
  </si>
  <si>
    <t>第8分団</t>
    <rPh sb="0" eb="1">
      <t>ダイ</t>
    </rPh>
    <rPh sb="2" eb="4">
      <t>ブンダン</t>
    </rPh>
    <phoneticPr fontId="2"/>
  </si>
  <si>
    <t>第3分団</t>
    <rPh sb="0" eb="1">
      <t>ダイ</t>
    </rPh>
    <rPh sb="2" eb="4">
      <t>ブンダン</t>
    </rPh>
    <phoneticPr fontId="2"/>
  </si>
  <si>
    <t>第9分団</t>
    <rPh sb="0" eb="1">
      <t>ダイ</t>
    </rPh>
    <rPh sb="2" eb="4">
      <t>ブンダン</t>
    </rPh>
    <phoneticPr fontId="2"/>
  </si>
  <si>
    <t>第4分団</t>
    <rPh sb="0" eb="1">
      <t>ダイ</t>
    </rPh>
    <rPh sb="2" eb="4">
      <t>ブンダン</t>
    </rPh>
    <phoneticPr fontId="2"/>
  </si>
  <si>
    <t>第10分団</t>
    <rPh sb="0" eb="1">
      <t>ダイ</t>
    </rPh>
    <rPh sb="3" eb="5">
      <t>ブンダン</t>
    </rPh>
    <phoneticPr fontId="2"/>
  </si>
  <si>
    <t>第5分団</t>
    <rPh sb="0" eb="1">
      <t>ダイ</t>
    </rPh>
    <rPh sb="2" eb="4">
      <t>ブンダン</t>
    </rPh>
    <phoneticPr fontId="2"/>
  </si>
  <si>
    <t>１１件</t>
    <rPh sb="2" eb="3">
      <t>ケン</t>
    </rPh>
    <phoneticPr fontId="2"/>
  </si>
  <si>
    <t>由並小学校</t>
    <phoneticPr fontId="2"/>
  </si>
  <si>
    <t>下灘小学校</t>
    <rPh sb="0" eb="2">
      <t>シモナダ</t>
    </rPh>
    <rPh sb="2" eb="5">
      <t>ショウガッコウ</t>
    </rPh>
    <phoneticPr fontId="2"/>
  </si>
  <si>
    <t>学校教育課</t>
    <rPh sb="0" eb="2">
      <t>ガッコウ</t>
    </rPh>
    <rPh sb="2" eb="4">
      <t>キョウイク</t>
    </rPh>
    <rPh sb="4" eb="5">
      <t>カ</t>
    </rPh>
    <phoneticPr fontId="2"/>
  </si>
  <si>
    <t>翠小学校</t>
    <rPh sb="0" eb="1">
      <t>ミドリ</t>
    </rPh>
    <rPh sb="1" eb="4">
      <t>ショウガッコウ</t>
    </rPh>
    <phoneticPr fontId="2"/>
  </si>
  <si>
    <t>下吾川獅子舞保存会</t>
    <phoneticPr fontId="2"/>
  </si>
  <si>
    <t>社会教育課</t>
    <rPh sb="0" eb="2">
      <t>シャカイ</t>
    </rPh>
    <rPh sb="2" eb="4">
      <t>キョウイク</t>
    </rPh>
    <rPh sb="4" eb="5">
      <t>カ</t>
    </rPh>
    <phoneticPr fontId="2"/>
  </si>
  <si>
    <t>宮下獅子舞保存会</t>
    <phoneticPr fontId="2"/>
  </si>
  <si>
    <t>上吾川獅子舞保存会</t>
    <phoneticPr fontId="2"/>
  </si>
  <si>
    <t>村中万才保存会</t>
    <phoneticPr fontId="2"/>
  </si>
  <si>
    <t>埜中神社獅子舞保存会</t>
    <phoneticPr fontId="2"/>
  </si>
  <si>
    <t>廣田神社獅子舞保存会</t>
    <phoneticPr fontId="2"/>
  </si>
  <si>
    <t>両谷獅子舞保存会</t>
    <phoneticPr fontId="2"/>
  </si>
  <si>
    <t>大平地区公民館運営委員会</t>
    <phoneticPr fontId="2"/>
  </si>
  <si>
    <t>中村地区公民館運営委員会</t>
    <phoneticPr fontId="2"/>
  </si>
  <si>
    <t>双海地区公民館運営委員会</t>
    <phoneticPr fontId="2"/>
  </si>
  <si>
    <t>郡中地区公民館運営委員会</t>
    <phoneticPr fontId="2"/>
  </si>
  <si>
    <t>上野地区公民館運営委員会</t>
    <phoneticPr fontId="2"/>
  </si>
  <si>
    <t>令和２年
予算額</t>
    <rPh sb="0" eb="2">
      <t>レイワ</t>
    </rPh>
    <rPh sb="3" eb="4">
      <t>ネン</t>
    </rPh>
    <rPh sb="5" eb="7">
      <t>ヨサン</t>
    </rPh>
    <rPh sb="7" eb="8">
      <t>ガク</t>
    </rPh>
    <phoneticPr fontId="2"/>
  </si>
  <si>
    <t>令和２年
決算額</t>
    <rPh sb="0" eb="2">
      <t>レイワ</t>
    </rPh>
    <rPh sb="3" eb="4">
      <t>ネン</t>
    </rPh>
    <rPh sb="5" eb="7">
      <t>ケッサン</t>
    </rPh>
    <rPh sb="7" eb="8">
      <t>ガク</t>
    </rPh>
    <phoneticPr fontId="2"/>
  </si>
  <si>
    <t>令和３年
予算額
（参考）</t>
    <rPh sb="0" eb="2">
      <t>レイワ</t>
    </rPh>
    <rPh sb="3" eb="4">
      <t>ネン</t>
    </rPh>
    <rPh sb="5" eb="7">
      <t>ヨサン</t>
    </rPh>
    <rPh sb="7" eb="8">
      <t>ガク</t>
    </rPh>
    <rPh sb="10" eb="12">
      <t>サンコウ</t>
    </rPh>
    <phoneticPr fontId="2"/>
  </si>
  <si>
    <t>令和２年度補助金・交付金目的別交付一覧（大分類）</t>
    <rPh sb="12" eb="14">
      <t>モクテキ</t>
    </rPh>
    <rPh sb="14" eb="15">
      <t>ベツ</t>
    </rPh>
    <rPh sb="20" eb="23">
      <t>ダイブンルイ</t>
    </rPh>
    <phoneticPr fontId="2"/>
  </si>
  <si>
    <t>令和２年度補助金・交付金交付詳細（対象：交付件数３件以上）</t>
    <rPh sb="0" eb="2">
      <t>レイワ</t>
    </rPh>
    <rPh sb="3" eb="5">
      <t>ネンド</t>
    </rPh>
    <rPh sb="4" eb="5">
      <t>ド</t>
    </rPh>
    <rPh sb="5" eb="8">
      <t>ホジョキン</t>
    </rPh>
    <rPh sb="9" eb="12">
      <t>コウフキン</t>
    </rPh>
    <rPh sb="12" eb="14">
      <t>コウフ</t>
    </rPh>
    <rPh sb="14" eb="16">
      <t>ショウサイ</t>
    </rPh>
    <rPh sb="17" eb="19">
      <t>タイショウ</t>
    </rPh>
    <rPh sb="20" eb="22">
      <t>コウフ</t>
    </rPh>
    <rPh sb="22" eb="24">
      <t>ケンスウ</t>
    </rPh>
    <rPh sb="25" eb="26">
      <t>ケン</t>
    </rPh>
    <rPh sb="26" eb="28">
      <t>イジョウ</t>
    </rPh>
    <phoneticPr fontId="2"/>
  </si>
  <si>
    <t>19人</t>
    <rPh sb="2" eb="3">
      <t>ニン</t>
    </rPh>
    <phoneticPr fontId="2"/>
  </si>
  <si>
    <t>個人1人</t>
    <rPh sb="0" eb="2">
      <t>コジン</t>
    </rPh>
    <rPh sb="3" eb="4">
      <t>ニン</t>
    </rPh>
    <phoneticPr fontId="2"/>
  </si>
  <si>
    <t>個人3人</t>
    <rPh sb="0" eb="2">
      <t>コジン</t>
    </rPh>
    <rPh sb="3" eb="4">
      <t>ニン</t>
    </rPh>
    <phoneticPr fontId="2"/>
  </si>
  <si>
    <t>375,000～
750,000</t>
    <phoneticPr fontId="2"/>
  </si>
  <si>
    <t>３団体</t>
    <rPh sb="1" eb="3">
      <t>ダンタイ</t>
    </rPh>
    <phoneticPr fontId="2"/>
  </si>
  <si>
    <t>伊予市コミュニティ助成事業補助金</t>
    <rPh sb="0" eb="3">
      <t>イヨシ</t>
    </rPh>
    <rPh sb="9" eb="11">
      <t>ジョセイ</t>
    </rPh>
    <rPh sb="11" eb="13">
      <t>ジギョウ</t>
    </rPh>
    <rPh sb="13" eb="16">
      <t>ホジョキン</t>
    </rPh>
    <phoneticPr fontId="2"/>
  </si>
  <si>
    <t>廣田獅子舞保存会</t>
    <rPh sb="2" eb="5">
      <t>シシマイ</t>
    </rPh>
    <rPh sb="5" eb="8">
      <t>ホゾンカイ</t>
    </rPh>
    <phoneticPr fontId="2"/>
  </si>
  <si>
    <t>大字上三谷区</t>
    <rPh sb="0" eb="2">
      <t>オオアザ</t>
    </rPh>
    <rPh sb="2" eb="5">
      <t>カミミタニ</t>
    </rPh>
    <rPh sb="5" eb="6">
      <t>ク</t>
    </rPh>
    <phoneticPr fontId="2"/>
  </si>
  <si>
    <t>総務課</t>
    <rPh sb="0" eb="3">
      <t>ソウムカ</t>
    </rPh>
    <phoneticPr fontId="2"/>
  </si>
  <si>
    <t>1団体</t>
    <rPh sb="1" eb="3">
      <t>ダンタイ</t>
    </rPh>
    <phoneticPr fontId="2"/>
  </si>
  <si>
    <t>7団体</t>
    <rPh sb="1" eb="3">
      <t>ダンタイ</t>
    </rPh>
    <phoneticPr fontId="2"/>
  </si>
  <si>
    <t>灘町Ａ地区自主防災会</t>
    <rPh sb="0" eb="2">
      <t>ナダマチ</t>
    </rPh>
    <rPh sb="3" eb="5">
      <t>チク</t>
    </rPh>
    <rPh sb="5" eb="7">
      <t>ジシュ</t>
    </rPh>
    <rPh sb="7" eb="9">
      <t>ボウサイ</t>
    </rPh>
    <rPh sb="9" eb="10">
      <t>カイ</t>
    </rPh>
    <phoneticPr fontId="2"/>
  </si>
  <si>
    <t>下吾川２地区自主防災会</t>
    <rPh sb="0" eb="3">
      <t>シモアガワ</t>
    </rPh>
    <rPh sb="4" eb="6">
      <t>チク</t>
    </rPh>
    <rPh sb="6" eb="8">
      <t>ジシュ</t>
    </rPh>
    <rPh sb="8" eb="10">
      <t>ボウサイ</t>
    </rPh>
    <rPh sb="10" eb="11">
      <t>カイ</t>
    </rPh>
    <phoneticPr fontId="2"/>
  </si>
  <si>
    <t>八倉自主防災会</t>
    <rPh sb="0" eb="2">
      <t>ヤクラ</t>
    </rPh>
    <rPh sb="2" eb="4">
      <t>ジシュ</t>
    </rPh>
    <rPh sb="4" eb="6">
      <t>ボウサイ</t>
    </rPh>
    <rPh sb="6" eb="7">
      <t>カイ</t>
    </rPh>
    <phoneticPr fontId="2"/>
  </si>
  <si>
    <t>出渕２地区自主防災会</t>
    <rPh sb="0" eb="2">
      <t>イズブチ</t>
    </rPh>
    <rPh sb="3" eb="5">
      <t>チク</t>
    </rPh>
    <rPh sb="5" eb="7">
      <t>ジシュ</t>
    </rPh>
    <rPh sb="7" eb="9">
      <t>ボウサイ</t>
    </rPh>
    <rPh sb="9" eb="10">
      <t>カイ</t>
    </rPh>
    <phoneticPr fontId="2"/>
  </si>
  <si>
    <t>6団体</t>
    <rPh sb="1" eb="3">
      <t>ダンタイ</t>
    </rPh>
    <phoneticPr fontId="2"/>
  </si>
  <si>
    <t>5件</t>
    <rPh sb="1" eb="2">
      <t>ケン</t>
    </rPh>
    <phoneticPr fontId="2"/>
  </si>
  <si>
    <t>上吾川中地区自主防災会</t>
    <rPh sb="0" eb="3">
      <t>カミアガワ</t>
    </rPh>
    <rPh sb="3" eb="4">
      <t>ナカ</t>
    </rPh>
    <rPh sb="4" eb="6">
      <t>チク</t>
    </rPh>
    <rPh sb="6" eb="8">
      <t>ジシュ</t>
    </rPh>
    <rPh sb="8" eb="10">
      <t>ボウサイ</t>
    </rPh>
    <rPh sb="10" eb="11">
      <t>カイ</t>
    </rPh>
    <phoneticPr fontId="2"/>
  </si>
  <si>
    <t>上吾川西地区自主防災会</t>
    <rPh sb="0" eb="3">
      <t>ウエアガワ</t>
    </rPh>
    <rPh sb="3" eb="4">
      <t>ニシ</t>
    </rPh>
    <rPh sb="4" eb="6">
      <t>チク</t>
    </rPh>
    <rPh sb="6" eb="8">
      <t>ジシュ</t>
    </rPh>
    <rPh sb="8" eb="10">
      <t>ボウサイ</t>
    </rPh>
    <rPh sb="10" eb="11">
      <t>カイ</t>
    </rPh>
    <phoneticPr fontId="2"/>
  </si>
  <si>
    <t>上吾川東地区自主防災会</t>
    <rPh sb="0" eb="3">
      <t>カミアガワ</t>
    </rPh>
    <rPh sb="3" eb="4">
      <t>ヒガシ</t>
    </rPh>
    <rPh sb="4" eb="6">
      <t>チク</t>
    </rPh>
    <rPh sb="6" eb="8">
      <t>ジシュ</t>
    </rPh>
    <rPh sb="8" eb="10">
      <t>ボウサイ</t>
    </rPh>
    <rPh sb="10" eb="11">
      <t>カイ</t>
    </rPh>
    <phoneticPr fontId="2"/>
  </si>
  <si>
    <t>下三谷地区自主防災会</t>
    <rPh sb="0" eb="1">
      <t>シモ</t>
    </rPh>
    <rPh sb="1" eb="3">
      <t>ミタニ</t>
    </rPh>
    <rPh sb="3" eb="5">
      <t>チク</t>
    </rPh>
    <rPh sb="5" eb="7">
      <t>ジシュ</t>
    </rPh>
    <rPh sb="7" eb="9">
      <t>ボウサイ</t>
    </rPh>
    <rPh sb="9" eb="10">
      <t>カイ</t>
    </rPh>
    <phoneticPr fontId="2"/>
  </si>
  <si>
    <t>閏住地区自主防災会</t>
    <rPh sb="0" eb="2">
      <t>ウルスミ</t>
    </rPh>
    <rPh sb="2" eb="4">
      <t>チク</t>
    </rPh>
    <rPh sb="4" eb="6">
      <t>ジシュ</t>
    </rPh>
    <rPh sb="6" eb="8">
      <t>ボウサイ</t>
    </rPh>
    <rPh sb="8" eb="9">
      <t>カイ</t>
    </rPh>
    <phoneticPr fontId="2"/>
  </si>
  <si>
    <t>5団体</t>
    <rPh sb="1" eb="3">
      <t>ダンタイ</t>
    </rPh>
    <phoneticPr fontId="2"/>
  </si>
  <si>
    <t>５６，０００
１００，０００</t>
    <phoneticPr fontId="2"/>
  </si>
  <si>
    <t>集会所改修等事業費補助金</t>
    <rPh sb="0" eb="3">
      <t>シュウカイショ</t>
    </rPh>
    <rPh sb="3" eb="5">
      <t>カイシュウ</t>
    </rPh>
    <rPh sb="5" eb="6">
      <t>トウ</t>
    </rPh>
    <rPh sb="6" eb="8">
      <t>ジギョウ</t>
    </rPh>
    <rPh sb="8" eb="9">
      <t>ヒ</t>
    </rPh>
    <rPh sb="9" eb="12">
      <t>ホジョキン</t>
    </rPh>
    <phoneticPr fontId="2"/>
  </si>
  <si>
    <t>総務課</t>
    <rPh sb="0" eb="3">
      <t>ソウムカ</t>
    </rPh>
    <phoneticPr fontId="2"/>
  </si>
  <si>
    <t>大平下広報区長</t>
    <rPh sb="0" eb="3">
      <t>オオヒラシタ</t>
    </rPh>
    <rPh sb="3" eb="5">
      <t>コウホウ</t>
    </rPh>
    <rPh sb="5" eb="7">
      <t>クチョウ</t>
    </rPh>
    <phoneticPr fontId="2"/>
  </si>
  <si>
    <t>長沢広報区長</t>
    <rPh sb="0" eb="2">
      <t>ナガサワ</t>
    </rPh>
    <rPh sb="2" eb="4">
      <t>コウホウ</t>
    </rPh>
    <rPh sb="4" eb="6">
      <t>クチョウ</t>
    </rPh>
    <phoneticPr fontId="2"/>
  </si>
  <si>
    <t>永木広報区長</t>
    <rPh sb="0" eb="2">
      <t>ナガキ</t>
    </rPh>
    <rPh sb="2" eb="4">
      <t>コウホウ</t>
    </rPh>
    <rPh sb="4" eb="6">
      <t>クチョウ</t>
    </rPh>
    <phoneticPr fontId="2"/>
  </si>
  <si>
    <t>佐礼谷２広報区長</t>
    <rPh sb="0" eb="3">
      <t>サレダニ</t>
    </rPh>
    <rPh sb="4" eb="6">
      <t>コウホウ</t>
    </rPh>
    <rPh sb="6" eb="8">
      <t>クチョウ</t>
    </rPh>
    <phoneticPr fontId="2"/>
  </si>
  <si>
    <t>串A広報区長</t>
    <rPh sb="0" eb="1">
      <t>クシ</t>
    </rPh>
    <rPh sb="2" eb="4">
      <t>コウホウ</t>
    </rPh>
    <rPh sb="4" eb="6">
      <t>クチョウ</t>
    </rPh>
    <phoneticPr fontId="2"/>
  </si>
  <si>
    <t>各広報区長</t>
    <phoneticPr fontId="2"/>
  </si>
  <si>
    <t>８団体</t>
    <rPh sb="1" eb="3">
      <t>ダンタイ</t>
    </rPh>
    <phoneticPr fontId="2"/>
  </si>
  <si>
    <t>１団体</t>
    <rPh sb="1" eb="3">
      <t>ダンタイ</t>
    </rPh>
    <phoneticPr fontId="2"/>
  </si>
  <si>
    <t>翠A広報区</t>
    <rPh sb="0" eb="1">
      <t>ミドリ</t>
    </rPh>
    <rPh sb="2" eb="4">
      <t>コウホウ</t>
    </rPh>
    <rPh sb="4" eb="5">
      <t>ク</t>
    </rPh>
    <phoneticPr fontId="2"/>
  </si>
  <si>
    <t>湊町A</t>
    <rPh sb="0" eb="2">
      <t>ミナトマチ</t>
    </rPh>
    <phoneticPr fontId="2"/>
  </si>
  <si>
    <t>大平上</t>
    <rPh sb="0" eb="2">
      <t>オオヒラ</t>
    </rPh>
    <rPh sb="2" eb="3">
      <t>ウエ</t>
    </rPh>
    <phoneticPr fontId="2"/>
  </si>
  <si>
    <t>湊町B</t>
    <rPh sb="0" eb="2">
      <t>ミナトマチ</t>
    </rPh>
    <phoneticPr fontId="2"/>
  </si>
  <si>
    <t>本郡</t>
    <phoneticPr fontId="2"/>
  </si>
  <si>
    <t>三島町</t>
    <rPh sb="0" eb="2">
      <t>ミシマ</t>
    </rPh>
    <rPh sb="2" eb="3">
      <t>チョウ</t>
    </rPh>
    <phoneticPr fontId="2"/>
  </si>
  <si>
    <t>長沢</t>
    <rPh sb="0" eb="2">
      <t>ナガサワ</t>
    </rPh>
    <phoneticPr fontId="2"/>
  </si>
  <si>
    <t>森</t>
    <rPh sb="0" eb="1">
      <t>モリ</t>
    </rPh>
    <phoneticPr fontId="2"/>
  </si>
  <si>
    <t>大久保</t>
    <rPh sb="0" eb="3">
      <t>オオクボ</t>
    </rPh>
    <phoneticPr fontId="2"/>
  </si>
  <si>
    <t>灘町Ａ</t>
    <rPh sb="0" eb="2">
      <t>ナダマチ</t>
    </rPh>
    <phoneticPr fontId="2"/>
  </si>
  <si>
    <t>灘町B</t>
    <rPh sb="0" eb="2">
      <t>ナダマチ</t>
    </rPh>
    <phoneticPr fontId="2"/>
  </si>
  <si>
    <t>市場</t>
    <rPh sb="0" eb="2">
      <t>イチバ</t>
    </rPh>
    <phoneticPr fontId="2"/>
  </si>
  <si>
    <t>下唐川</t>
    <rPh sb="0" eb="3">
      <t>シモカラカワ</t>
    </rPh>
    <phoneticPr fontId="2"/>
  </si>
  <si>
    <t>野中</t>
    <rPh sb="0" eb="2">
      <t>ノナカ</t>
    </rPh>
    <phoneticPr fontId="2"/>
  </si>
  <si>
    <t>高岸</t>
    <rPh sb="0" eb="2">
      <t>タカギシ</t>
    </rPh>
    <phoneticPr fontId="2"/>
  </si>
  <si>
    <t>上野</t>
    <rPh sb="0" eb="2">
      <t>ウエノ</t>
    </rPh>
    <phoneticPr fontId="2"/>
  </si>
  <si>
    <t>下吾川３</t>
    <rPh sb="0" eb="3">
      <t>シモアガワ</t>
    </rPh>
    <phoneticPr fontId="2"/>
  </si>
  <si>
    <t>佐礼谷２</t>
    <rPh sb="0" eb="3">
      <t>サレダニ</t>
    </rPh>
    <phoneticPr fontId="2"/>
  </si>
  <si>
    <t>下吾川２</t>
    <phoneticPr fontId="2"/>
  </si>
  <si>
    <t>三秋</t>
    <rPh sb="0" eb="2">
      <t>ミアキ</t>
    </rPh>
    <phoneticPr fontId="2"/>
  </si>
  <si>
    <t>中村</t>
    <rPh sb="0" eb="2">
      <t>ナカムラ</t>
    </rPh>
    <phoneticPr fontId="2"/>
  </si>
  <si>
    <t>八倉</t>
    <rPh sb="0" eb="2">
      <t>ヤクラ</t>
    </rPh>
    <phoneticPr fontId="2"/>
  </si>
  <si>
    <t>佐礼谷１</t>
    <rPh sb="0" eb="3">
      <t>サレダニ</t>
    </rPh>
    <phoneticPr fontId="2"/>
  </si>
  <si>
    <t>稲荷</t>
    <rPh sb="0" eb="2">
      <t>イナリ</t>
    </rPh>
    <phoneticPr fontId="2"/>
  </si>
  <si>
    <t>尾崎</t>
    <rPh sb="0" eb="2">
      <t>オサキ</t>
    </rPh>
    <phoneticPr fontId="2"/>
  </si>
  <si>
    <t>上吾川</t>
    <rPh sb="0" eb="3">
      <t>カミアガワ</t>
    </rPh>
    <phoneticPr fontId="2"/>
  </si>
  <si>
    <t>米湊A-2</t>
    <rPh sb="0" eb="2">
      <t>コミナト</t>
    </rPh>
    <phoneticPr fontId="2"/>
  </si>
  <si>
    <t>下吾川１</t>
    <rPh sb="0" eb="3">
      <t>シモアガワ</t>
    </rPh>
    <phoneticPr fontId="2"/>
  </si>
  <si>
    <t>下三谷</t>
    <rPh sb="0" eb="1">
      <t>シモ</t>
    </rPh>
    <rPh sb="1" eb="3">
      <t>ミタニ</t>
    </rPh>
    <phoneticPr fontId="2"/>
  </si>
  <si>
    <t>上三谷</t>
    <phoneticPr fontId="2"/>
  </si>
  <si>
    <t>宮下</t>
    <rPh sb="0" eb="2">
      <t>ミヤシタ</t>
    </rPh>
    <phoneticPr fontId="2"/>
  </si>
  <si>
    <t>泉町</t>
    <rPh sb="0" eb="1">
      <t>イズミ</t>
    </rPh>
    <rPh sb="1" eb="2">
      <t>マチ</t>
    </rPh>
    <phoneticPr fontId="2"/>
  </si>
  <si>
    <t>下吾川５</t>
    <rPh sb="0" eb="3">
      <t>シモアガワ</t>
    </rPh>
    <phoneticPr fontId="2"/>
  </si>
  <si>
    <t>湊町C</t>
    <rPh sb="0" eb="2">
      <t>ミナトマチ</t>
    </rPh>
    <phoneticPr fontId="2"/>
  </si>
  <si>
    <t>３4件</t>
    <rPh sb="2" eb="3">
      <t>ケン</t>
    </rPh>
    <phoneticPr fontId="2"/>
  </si>
  <si>
    <t>34団体</t>
    <rPh sb="2" eb="4">
      <t>ダンタイ</t>
    </rPh>
    <phoneticPr fontId="2"/>
  </si>
  <si>
    <t>個人36,665人</t>
    <rPh sb="0" eb="2">
      <t>コジン</t>
    </rPh>
    <rPh sb="8" eb="9">
      <t>ニン</t>
    </rPh>
    <phoneticPr fontId="2"/>
  </si>
  <si>
    <t>個人160人</t>
    <rPh sb="0" eb="2">
      <t>コジン</t>
    </rPh>
    <rPh sb="5" eb="6">
      <t>ニン</t>
    </rPh>
    <phoneticPr fontId="2"/>
  </si>
  <si>
    <t>各１００，０００</t>
    <rPh sb="0" eb="1">
      <t>カク</t>
    </rPh>
    <phoneticPr fontId="2"/>
  </si>
  <si>
    <t>各50,000</t>
    <rPh sb="0" eb="1">
      <t>カク</t>
    </rPh>
    <phoneticPr fontId="2"/>
  </si>
  <si>
    <t>1件</t>
    <rPh sb="1" eb="2">
      <t>ケン</t>
    </rPh>
    <phoneticPr fontId="2"/>
  </si>
  <si>
    <t>森ふれあいクラブ</t>
    <rPh sb="0" eb="1">
      <t>モリ</t>
    </rPh>
    <phoneticPr fontId="2"/>
  </si>
  <si>
    <t>大栄老人会</t>
    <rPh sb="0" eb="2">
      <t>オオエ</t>
    </rPh>
    <rPh sb="2" eb="4">
      <t>ロウジン</t>
    </rPh>
    <rPh sb="4" eb="5">
      <t>カイ</t>
    </rPh>
    <phoneticPr fontId="2"/>
  </si>
  <si>
    <t>５3件</t>
    <rPh sb="2" eb="3">
      <t>ケン</t>
    </rPh>
    <phoneticPr fontId="2"/>
  </si>
  <si>
    <t>1団体</t>
    <rPh sb="1" eb="3">
      <t>ダンタイ</t>
    </rPh>
    <phoneticPr fontId="2"/>
  </si>
  <si>
    <t>7団体</t>
    <rPh sb="1" eb="3">
      <t>ダンタイ</t>
    </rPh>
    <phoneticPr fontId="2"/>
  </si>
  <si>
    <t>福祉課</t>
    <rPh sb="0" eb="3">
      <t>フクシカ</t>
    </rPh>
    <phoneticPr fontId="2"/>
  </si>
  <si>
    <t>臨時休校に伴う放課後等デイサービス利用者負担額補助金</t>
    <rPh sb="0" eb="2">
      <t>リンジ</t>
    </rPh>
    <rPh sb="2" eb="4">
      <t>キュウコウ</t>
    </rPh>
    <rPh sb="5" eb="6">
      <t>トモナ</t>
    </rPh>
    <rPh sb="7" eb="10">
      <t>ホウカゴ</t>
    </rPh>
    <rPh sb="10" eb="11">
      <t>トウ</t>
    </rPh>
    <rPh sb="17" eb="20">
      <t>リヨウシャ</t>
    </rPh>
    <rPh sb="20" eb="22">
      <t>フタン</t>
    </rPh>
    <rPh sb="22" eb="23">
      <t>ガク</t>
    </rPh>
    <rPh sb="23" eb="26">
      <t>ホジョキン</t>
    </rPh>
    <phoneticPr fontId="2"/>
  </si>
  <si>
    <t>社会福祉法人朝凪会</t>
    <rPh sb="0" eb="2">
      <t>シャカイ</t>
    </rPh>
    <rPh sb="2" eb="4">
      <t>フクシ</t>
    </rPh>
    <rPh sb="4" eb="6">
      <t>ホウジン</t>
    </rPh>
    <rPh sb="6" eb="7">
      <t>アサ</t>
    </rPh>
    <rPh sb="7" eb="8">
      <t>ナギ</t>
    </rPh>
    <rPh sb="8" eb="9">
      <t>カイ</t>
    </rPh>
    <phoneticPr fontId="2"/>
  </si>
  <si>
    <t>NPO法人レッチーノ</t>
    <rPh sb="3" eb="5">
      <t>ホウジン</t>
    </rPh>
    <phoneticPr fontId="2"/>
  </si>
  <si>
    <t>きくぞのケアパーク</t>
    <phoneticPr fontId="2"/>
  </si>
  <si>
    <t>フェローシステム</t>
    <phoneticPr fontId="2"/>
  </si>
  <si>
    <t>放課後等デイサービスくじら</t>
    <rPh sb="0" eb="3">
      <t>ホウカゴ</t>
    </rPh>
    <rPh sb="3" eb="4">
      <t>トウ</t>
    </rPh>
    <phoneticPr fontId="2"/>
  </si>
  <si>
    <t>エーアイ・パワー</t>
    <phoneticPr fontId="2"/>
  </si>
  <si>
    <t>クロス・サービス</t>
    <phoneticPr fontId="2"/>
  </si>
  <si>
    <t>放課後デイサービス事業者</t>
    <rPh sb="0" eb="3">
      <t>ホウカゴ</t>
    </rPh>
    <rPh sb="9" eb="12">
      <t>ジギョウシャ</t>
    </rPh>
    <phoneticPr fontId="2"/>
  </si>
  <si>
    <t>216,000
1,061,000</t>
    <phoneticPr fontId="2"/>
  </si>
  <si>
    <t>中山認定こども園</t>
    <rPh sb="0" eb="2">
      <t>ナカヤマ</t>
    </rPh>
    <rPh sb="2" eb="4">
      <t>ニンテイ</t>
    </rPh>
    <rPh sb="7" eb="8">
      <t>エン</t>
    </rPh>
    <phoneticPr fontId="2"/>
  </si>
  <si>
    <t>とりのきくじら保育園</t>
    <rPh sb="7" eb="10">
      <t>ホイクエン</t>
    </rPh>
    <phoneticPr fontId="2"/>
  </si>
  <si>
    <t>みかんこども園</t>
    <rPh sb="6" eb="7">
      <t>エン</t>
    </rPh>
    <phoneticPr fontId="2"/>
  </si>
  <si>
    <t>4件</t>
    <rPh sb="1" eb="2">
      <t>ケン</t>
    </rPh>
    <phoneticPr fontId="2"/>
  </si>
  <si>
    <t>いよ未来こども園</t>
    <rPh sb="2" eb="4">
      <t>ミライ</t>
    </rPh>
    <rPh sb="7" eb="8">
      <t>エン</t>
    </rPh>
    <phoneticPr fontId="2"/>
  </si>
  <si>
    <t>伊予市民間児童福祉施設等新型コロナウイルス感染症対策事業費補助金（延長保育）</t>
    <rPh sb="0" eb="3">
      <t>イヨシ</t>
    </rPh>
    <rPh sb="3" eb="5">
      <t>ミンカン</t>
    </rPh>
    <rPh sb="5" eb="7">
      <t>ジドウ</t>
    </rPh>
    <rPh sb="7" eb="9">
      <t>フクシ</t>
    </rPh>
    <rPh sb="9" eb="11">
      <t>シセツ</t>
    </rPh>
    <rPh sb="11" eb="12">
      <t>トウ</t>
    </rPh>
    <rPh sb="12" eb="14">
      <t>シンガタ</t>
    </rPh>
    <rPh sb="21" eb="24">
      <t>カンセンショウ</t>
    </rPh>
    <rPh sb="24" eb="26">
      <t>タイサク</t>
    </rPh>
    <rPh sb="26" eb="29">
      <t>ジギョウヒ</t>
    </rPh>
    <rPh sb="29" eb="32">
      <t>ホジョキン</t>
    </rPh>
    <rPh sb="33" eb="35">
      <t>エンチョウ</t>
    </rPh>
    <rPh sb="35" eb="37">
      <t>ホイク</t>
    </rPh>
    <phoneticPr fontId="2"/>
  </si>
  <si>
    <t>伊予市民間児童福祉施設等新型コロナウイルス感染症対策事業費補助金（一時預かり）</t>
    <rPh sb="0" eb="3">
      <t>イヨシ</t>
    </rPh>
    <rPh sb="3" eb="5">
      <t>ミンカン</t>
    </rPh>
    <rPh sb="5" eb="7">
      <t>ジドウ</t>
    </rPh>
    <rPh sb="7" eb="9">
      <t>フクシ</t>
    </rPh>
    <rPh sb="9" eb="11">
      <t>シセツ</t>
    </rPh>
    <rPh sb="11" eb="12">
      <t>トウ</t>
    </rPh>
    <rPh sb="12" eb="14">
      <t>シンガタ</t>
    </rPh>
    <rPh sb="21" eb="24">
      <t>カンセンショウ</t>
    </rPh>
    <rPh sb="24" eb="26">
      <t>タイサク</t>
    </rPh>
    <rPh sb="26" eb="29">
      <t>ジギョウヒ</t>
    </rPh>
    <rPh sb="29" eb="32">
      <t>ホジョキン</t>
    </rPh>
    <rPh sb="33" eb="35">
      <t>イチジ</t>
    </rPh>
    <rPh sb="35" eb="36">
      <t>アズ</t>
    </rPh>
    <phoneticPr fontId="2"/>
  </si>
  <si>
    <t>各10,000</t>
    <rPh sb="0" eb="1">
      <t>カク</t>
    </rPh>
    <phoneticPr fontId="2"/>
  </si>
  <si>
    <t>基本給付　293世帯
　　　（第2子以降179人）
再支給   293世帯
追加給付　101世帯
　　　（第2子以降179人）</t>
    <rPh sb="0" eb="2">
      <t>キホン</t>
    </rPh>
    <rPh sb="2" eb="4">
      <t>キュウフ</t>
    </rPh>
    <rPh sb="8" eb="10">
      <t>セタイ</t>
    </rPh>
    <rPh sb="15" eb="16">
      <t>ダイ</t>
    </rPh>
    <rPh sb="17" eb="18">
      <t>シ</t>
    </rPh>
    <rPh sb="18" eb="20">
      <t>イコウ</t>
    </rPh>
    <rPh sb="23" eb="24">
      <t>ニン</t>
    </rPh>
    <rPh sb="26" eb="29">
      <t>サイシキュウ</t>
    </rPh>
    <rPh sb="35" eb="37">
      <t>セタイ</t>
    </rPh>
    <rPh sb="40" eb="42">
      <t>ツイカ</t>
    </rPh>
    <rPh sb="42" eb="44">
      <t>キュウフ</t>
    </rPh>
    <rPh sb="53" eb="54">
      <t>ダイ</t>
    </rPh>
    <rPh sb="55" eb="58">
      <t>シイコウ</t>
    </rPh>
    <rPh sb="61" eb="62">
      <t>ニンセタイ</t>
    </rPh>
    <phoneticPr fontId="2"/>
  </si>
  <si>
    <t>50,000/1世帯
第2子以降30,000/1人</t>
    <rPh sb="8" eb="10">
      <t>セタイ</t>
    </rPh>
    <rPh sb="11" eb="12">
      <t>ダイ</t>
    </rPh>
    <rPh sb="13" eb="16">
      <t>シイコウ</t>
    </rPh>
    <rPh sb="24" eb="25">
      <t>ニン</t>
    </rPh>
    <phoneticPr fontId="2"/>
  </si>
  <si>
    <t>7,000～
35,000</t>
    <phoneticPr fontId="2"/>
  </si>
  <si>
    <t>個人28人</t>
    <rPh sb="0" eb="2">
      <t>コジン</t>
    </rPh>
    <rPh sb="4" eb="5">
      <t>ニン</t>
    </rPh>
    <phoneticPr fontId="2"/>
  </si>
  <si>
    <t>15,270～
50,000</t>
    <phoneticPr fontId="2"/>
  </si>
  <si>
    <t>個人2人</t>
    <rPh sb="0" eb="2">
      <t>コジン</t>
    </rPh>
    <rPh sb="3" eb="4">
      <t>ニン</t>
    </rPh>
    <phoneticPr fontId="2"/>
  </si>
  <si>
    <t>23,250
50,000</t>
    <phoneticPr fontId="2"/>
  </si>
  <si>
    <t>個人3人</t>
    <rPh sb="0" eb="2">
      <t>コジン</t>
    </rPh>
    <rPh sb="3" eb="4">
      <t>ニン</t>
    </rPh>
    <phoneticPr fontId="2"/>
  </si>
  <si>
    <t>3,847～
109,632</t>
    <phoneticPr fontId="2"/>
  </si>
  <si>
    <t>各2,000</t>
    <rPh sb="0" eb="1">
      <t>カク</t>
    </rPh>
    <phoneticPr fontId="2"/>
  </si>
  <si>
    <t>65,000～
100,000</t>
    <phoneticPr fontId="2"/>
  </si>
  <si>
    <t>個人３４人</t>
    <rPh sb="0" eb="2">
      <t>コジン</t>
    </rPh>
    <rPh sb="4" eb="5">
      <t>ニン</t>
    </rPh>
    <phoneticPr fontId="2"/>
  </si>
  <si>
    <t>3,000～
20,000</t>
    <phoneticPr fontId="2"/>
  </si>
  <si>
    <t>1団体</t>
    <rPh sb="1" eb="3">
      <t>ダンタイ</t>
    </rPh>
    <phoneticPr fontId="2"/>
  </si>
  <si>
    <t>飲用井戸整備事業補助金</t>
    <rPh sb="0" eb="2">
      <t>インヨウ</t>
    </rPh>
    <rPh sb="2" eb="4">
      <t>イド</t>
    </rPh>
    <rPh sb="4" eb="6">
      <t>セイビ</t>
    </rPh>
    <rPh sb="6" eb="8">
      <t>ジギョウ</t>
    </rPh>
    <rPh sb="8" eb="11">
      <t>ホジョキン</t>
    </rPh>
    <phoneticPr fontId="2"/>
  </si>
  <si>
    <t>東谷水道組合</t>
    <rPh sb="0" eb="2">
      <t>ヒガシダニ</t>
    </rPh>
    <rPh sb="2" eb="4">
      <t>スイドウ</t>
    </rPh>
    <rPh sb="4" eb="6">
      <t>クミアイ</t>
    </rPh>
    <phoneticPr fontId="2"/>
  </si>
  <si>
    <t>下平村第3水道組合</t>
    <rPh sb="0" eb="1">
      <t>シタ</t>
    </rPh>
    <rPh sb="1" eb="3">
      <t>ヒラムラ</t>
    </rPh>
    <rPh sb="3" eb="4">
      <t>ダイ</t>
    </rPh>
    <rPh sb="5" eb="7">
      <t>スイドウ</t>
    </rPh>
    <rPh sb="7" eb="9">
      <t>クミアイ</t>
    </rPh>
    <phoneticPr fontId="2"/>
  </si>
  <si>
    <t>下平村第4水道組合</t>
    <rPh sb="0" eb="2">
      <t>シモヒラ</t>
    </rPh>
    <rPh sb="2" eb="3">
      <t>ムラ</t>
    </rPh>
    <rPh sb="3" eb="4">
      <t>ダイ</t>
    </rPh>
    <rPh sb="5" eb="7">
      <t>スイドウ</t>
    </rPh>
    <rPh sb="7" eb="9">
      <t>クミアイ</t>
    </rPh>
    <phoneticPr fontId="2"/>
  </si>
  <si>
    <t>奥西水道組合</t>
    <rPh sb="0" eb="2">
      <t>オクニシ</t>
    </rPh>
    <rPh sb="2" eb="4">
      <t>スイドウ</t>
    </rPh>
    <rPh sb="4" eb="6">
      <t>クミアイ</t>
    </rPh>
    <phoneticPr fontId="2"/>
  </si>
  <si>
    <t>水道組合</t>
    <phoneticPr fontId="2"/>
  </si>
  <si>
    <t>4団体</t>
    <rPh sb="1" eb="3">
      <t>ダンタイ</t>
    </rPh>
    <phoneticPr fontId="2"/>
  </si>
  <si>
    <t>3件</t>
    <rPh sb="1" eb="2">
      <t>ケン</t>
    </rPh>
    <phoneticPr fontId="2"/>
  </si>
  <si>
    <t>愛媛銀行
日本政策金融公庫</t>
    <rPh sb="0" eb="2">
      <t>エヒメ</t>
    </rPh>
    <rPh sb="2" eb="4">
      <t>ギンコウ</t>
    </rPh>
    <rPh sb="5" eb="7">
      <t>ニホン</t>
    </rPh>
    <rPh sb="7" eb="9">
      <t>セイサク</t>
    </rPh>
    <rPh sb="9" eb="11">
      <t>キンユウ</t>
    </rPh>
    <rPh sb="11" eb="13">
      <t>コウコ</t>
    </rPh>
    <phoneticPr fontId="2"/>
  </si>
  <si>
    <t>35,979
4,534</t>
    <phoneticPr fontId="2"/>
  </si>
  <si>
    <t>1,278,451～
2,250,000</t>
    <phoneticPr fontId="2"/>
  </si>
  <si>
    <t>（地域集積協力金）
中村集落営農組合
稲荷集落営農組合
（経営転換協力金）
個人3人</t>
    <rPh sb="1" eb="3">
      <t>チイキ</t>
    </rPh>
    <rPh sb="3" eb="5">
      <t>シュウセキ</t>
    </rPh>
    <rPh sb="5" eb="8">
      <t>キョウリョクキン</t>
    </rPh>
    <rPh sb="10" eb="12">
      <t>ナカムラ</t>
    </rPh>
    <rPh sb="12" eb="14">
      <t>シュウラク</t>
    </rPh>
    <rPh sb="14" eb="16">
      <t>エイノウ</t>
    </rPh>
    <rPh sb="16" eb="18">
      <t>クミアイ</t>
    </rPh>
    <rPh sb="19" eb="21">
      <t>イナリ</t>
    </rPh>
    <rPh sb="21" eb="23">
      <t>シュウラク</t>
    </rPh>
    <rPh sb="23" eb="25">
      <t>エイノウ</t>
    </rPh>
    <rPh sb="25" eb="27">
      <t>クミアイ</t>
    </rPh>
    <rPh sb="29" eb="31">
      <t>ケイエイ</t>
    </rPh>
    <rPh sb="31" eb="33">
      <t>テンカン</t>
    </rPh>
    <rPh sb="33" eb="36">
      <t>キョウリョクキン</t>
    </rPh>
    <rPh sb="38" eb="40">
      <t>コジン</t>
    </rPh>
    <rPh sb="41" eb="42">
      <t>ニン</t>
    </rPh>
    <phoneticPr fontId="2"/>
  </si>
  <si>
    <t xml:space="preserve">
1,406,400
394,000
16,500～115,500</t>
    <phoneticPr fontId="2"/>
  </si>
  <si>
    <t>個人214経営体</t>
    <rPh sb="0" eb="2">
      <t>コジン</t>
    </rPh>
    <rPh sb="5" eb="8">
      <t>ケイエイタイ</t>
    </rPh>
    <phoneticPr fontId="2"/>
  </si>
  <si>
    <t>中村集落営農組合
稲荷集落営農組合
個人１経営体</t>
    <rPh sb="0" eb="2">
      <t>ナカムラ</t>
    </rPh>
    <rPh sb="2" eb="4">
      <t>シュウラク</t>
    </rPh>
    <rPh sb="4" eb="6">
      <t>エイノウ</t>
    </rPh>
    <rPh sb="6" eb="8">
      <t>クミアイ</t>
    </rPh>
    <rPh sb="9" eb="11">
      <t>イナリ</t>
    </rPh>
    <rPh sb="11" eb="13">
      <t>シュウラク</t>
    </rPh>
    <rPh sb="13" eb="15">
      <t>エイノウ</t>
    </rPh>
    <rPh sb="15" eb="17">
      <t>クミアイ</t>
    </rPh>
    <rPh sb="18" eb="20">
      <t>コジン</t>
    </rPh>
    <rPh sb="21" eb="24">
      <t>ケイエイタイ</t>
    </rPh>
    <phoneticPr fontId="2"/>
  </si>
  <si>
    <t>1,060,000
596,800
33,600</t>
    <phoneticPr fontId="2"/>
  </si>
  <si>
    <t>石ノ久保集落</t>
    <rPh sb="0" eb="1">
      <t>イシ</t>
    </rPh>
    <rPh sb="2" eb="4">
      <t>クボ</t>
    </rPh>
    <rPh sb="4" eb="6">
      <t>シュウラク</t>
    </rPh>
    <phoneticPr fontId="2"/>
  </si>
  <si>
    <t>76件</t>
    <rPh sb="2" eb="3">
      <t>ケン</t>
    </rPh>
    <phoneticPr fontId="2"/>
  </si>
  <si>
    <t>伊予市中山そば生産組合活動事業費補助金</t>
    <rPh sb="0" eb="2">
      <t>イヨ</t>
    </rPh>
    <rPh sb="3" eb="5">
      <t>ナカヤマ</t>
    </rPh>
    <rPh sb="7" eb="9">
      <t>セイサン</t>
    </rPh>
    <rPh sb="9" eb="11">
      <t>クミアイ</t>
    </rPh>
    <rPh sb="11" eb="13">
      <t>カツドウ</t>
    </rPh>
    <rPh sb="13" eb="16">
      <t>ジギョウヒ</t>
    </rPh>
    <rPh sb="16" eb="19">
      <t>ホジョキン</t>
    </rPh>
    <phoneticPr fontId="1"/>
  </si>
  <si>
    <t>伊予市土地改良事業原材料費等補助金</t>
    <rPh sb="0" eb="3">
      <t>イヨシ</t>
    </rPh>
    <rPh sb="3" eb="5">
      <t>トチ</t>
    </rPh>
    <rPh sb="5" eb="7">
      <t>カイリョウ</t>
    </rPh>
    <rPh sb="7" eb="9">
      <t>ジギョウ</t>
    </rPh>
    <rPh sb="9" eb="12">
      <t>ゲンザイリョウ</t>
    </rPh>
    <rPh sb="12" eb="13">
      <t>ヒ</t>
    </rPh>
    <rPh sb="13" eb="14">
      <t>トウ</t>
    </rPh>
    <rPh sb="14" eb="17">
      <t>ホジョキン</t>
    </rPh>
    <phoneticPr fontId="2"/>
  </si>
  <si>
    <t>広報区長
大谷池土地改良区</t>
    <rPh sb="0" eb="2">
      <t>コウホウ</t>
    </rPh>
    <rPh sb="2" eb="4">
      <t>クチョウ</t>
    </rPh>
    <rPh sb="5" eb="7">
      <t>オオタニ</t>
    </rPh>
    <rPh sb="7" eb="8">
      <t>イケ</t>
    </rPh>
    <rPh sb="8" eb="10">
      <t>トチ</t>
    </rPh>
    <rPh sb="10" eb="12">
      <t>カイリョウ</t>
    </rPh>
    <rPh sb="12" eb="13">
      <t>ク</t>
    </rPh>
    <phoneticPr fontId="2"/>
  </si>
  <si>
    <t>上吾川広報区長</t>
    <rPh sb="0" eb="3">
      <t>カミアガワ</t>
    </rPh>
    <rPh sb="3" eb="5">
      <t>コウホウ</t>
    </rPh>
    <rPh sb="5" eb="7">
      <t>クチョウ</t>
    </rPh>
    <phoneticPr fontId="2"/>
  </si>
  <si>
    <t>大谷池土地改良区</t>
    <rPh sb="0" eb="2">
      <t>オオタニ</t>
    </rPh>
    <rPh sb="2" eb="3">
      <t>イケ</t>
    </rPh>
    <rPh sb="3" eb="5">
      <t>トチ</t>
    </rPh>
    <rPh sb="5" eb="7">
      <t>カイリョウ</t>
    </rPh>
    <rPh sb="7" eb="8">
      <t>ク</t>
    </rPh>
    <phoneticPr fontId="2"/>
  </si>
  <si>
    <t>稲荷広報区長</t>
    <rPh sb="0" eb="2">
      <t>イナリ</t>
    </rPh>
    <rPh sb="2" eb="4">
      <t>コウホウ</t>
    </rPh>
    <rPh sb="4" eb="6">
      <t>クチョウ</t>
    </rPh>
    <phoneticPr fontId="2"/>
  </si>
  <si>
    <t>八倉広報区長</t>
    <rPh sb="0" eb="2">
      <t>ヤクラ</t>
    </rPh>
    <rPh sb="2" eb="4">
      <t>コウホウ</t>
    </rPh>
    <rPh sb="4" eb="6">
      <t>クチョウ</t>
    </rPh>
    <phoneticPr fontId="2"/>
  </si>
  <si>
    <t>翠A広報区長</t>
    <rPh sb="0" eb="1">
      <t>ミドリ</t>
    </rPh>
    <rPh sb="2" eb="4">
      <t>コウホウ</t>
    </rPh>
    <rPh sb="4" eb="5">
      <t>ク</t>
    </rPh>
    <rPh sb="5" eb="6">
      <t>チョウ</t>
    </rPh>
    <phoneticPr fontId="2"/>
  </si>
  <si>
    <t>串B広報区長</t>
    <rPh sb="0" eb="1">
      <t>クシ</t>
    </rPh>
    <rPh sb="2" eb="4">
      <t>コウホウ</t>
    </rPh>
    <rPh sb="4" eb="6">
      <t>クチョウ</t>
    </rPh>
    <phoneticPr fontId="2"/>
  </si>
  <si>
    <t>三秋広報区長（２か所）</t>
    <rPh sb="0" eb="2">
      <t>ミアキ</t>
    </rPh>
    <rPh sb="2" eb="4">
      <t>コウホウ</t>
    </rPh>
    <rPh sb="4" eb="6">
      <t>クチョウ</t>
    </rPh>
    <rPh sb="9" eb="10">
      <t>ショ</t>
    </rPh>
    <phoneticPr fontId="2"/>
  </si>
  <si>
    <t>大平立場谷奥地域資源保全会</t>
    <rPh sb="0" eb="2">
      <t>オオヒラ</t>
    </rPh>
    <rPh sb="2" eb="4">
      <t>タチバ</t>
    </rPh>
    <rPh sb="4" eb="5">
      <t>ダニ</t>
    </rPh>
    <rPh sb="5" eb="6">
      <t>オク</t>
    </rPh>
    <rPh sb="6" eb="8">
      <t>チイキ</t>
    </rPh>
    <rPh sb="8" eb="10">
      <t>シゲン</t>
    </rPh>
    <rPh sb="10" eb="12">
      <t>ホゼン</t>
    </rPh>
    <rPh sb="12" eb="13">
      <t>カイ</t>
    </rPh>
    <phoneticPr fontId="2"/>
  </si>
  <si>
    <t>中村地域資源保全協議会</t>
    <rPh sb="0" eb="2">
      <t>ナカムラ</t>
    </rPh>
    <rPh sb="2" eb="4">
      <t>チイキ</t>
    </rPh>
    <rPh sb="4" eb="6">
      <t>シゲン</t>
    </rPh>
    <rPh sb="6" eb="8">
      <t>ホゼン</t>
    </rPh>
    <rPh sb="8" eb="11">
      <t>キョウギカイ</t>
    </rPh>
    <phoneticPr fontId="2"/>
  </si>
  <si>
    <t>森地域環境保全推進会</t>
    <rPh sb="0" eb="1">
      <t>モリ</t>
    </rPh>
    <rPh sb="1" eb="3">
      <t>チイキ</t>
    </rPh>
    <rPh sb="3" eb="5">
      <t>カンキョウ</t>
    </rPh>
    <rPh sb="5" eb="7">
      <t>ホゼン</t>
    </rPh>
    <rPh sb="7" eb="9">
      <t>スイシン</t>
    </rPh>
    <rPh sb="9" eb="10">
      <t>カイ</t>
    </rPh>
    <phoneticPr fontId="2"/>
  </si>
  <si>
    <t>本郡地域資源保全協議会</t>
    <rPh sb="0" eb="2">
      <t>ホング</t>
    </rPh>
    <rPh sb="2" eb="4">
      <t>チイキ</t>
    </rPh>
    <rPh sb="4" eb="6">
      <t>シゲン</t>
    </rPh>
    <rPh sb="6" eb="8">
      <t>ホゼン</t>
    </rPh>
    <rPh sb="8" eb="11">
      <t>キョウギカイ</t>
    </rPh>
    <phoneticPr fontId="2"/>
  </si>
  <si>
    <t>尾崎本村地区農地・水保全管理活動組織</t>
    <rPh sb="0" eb="2">
      <t>オサキ</t>
    </rPh>
    <rPh sb="2" eb="4">
      <t>ホンムラ</t>
    </rPh>
    <rPh sb="4" eb="6">
      <t>チク</t>
    </rPh>
    <rPh sb="6" eb="8">
      <t>ノウチ</t>
    </rPh>
    <rPh sb="9" eb="10">
      <t>ミズ</t>
    </rPh>
    <rPh sb="10" eb="12">
      <t>ホゼン</t>
    </rPh>
    <rPh sb="12" eb="14">
      <t>カンリ</t>
    </rPh>
    <rPh sb="14" eb="16">
      <t>カツドウ</t>
    </rPh>
    <rPh sb="16" eb="18">
      <t>ソシキ</t>
    </rPh>
    <phoneticPr fontId="2"/>
  </si>
  <si>
    <t>宮下農地と水・環境保全活動組織</t>
    <rPh sb="0" eb="2">
      <t>ミヤシタ</t>
    </rPh>
    <rPh sb="2" eb="4">
      <t>ノウチ</t>
    </rPh>
    <rPh sb="5" eb="6">
      <t>ミズ</t>
    </rPh>
    <rPh sb="7" eb="9">
      <t>カンキョウ</t>
    </rPh>
    <rPh sb="9" eb="11">
      <t>ホゼン</t>
    </rPh>
    <rPh sb="11" eb="13">
      <t>カツドウ</t>
    </rPh>
    <rPh sb="13" eb="15">
      <t>ソシキ</t>
    </rPh>
    <phoneticPr fontId="2"/>
  </si>
  <si>
    <t>重藤地区農地・水・環境保全活動協議会</t>
    <rPh sb="0" eb="2">
      <t>シゲトウ</t>
    </rPh>
    <rPh sb="2" eb="4">
      <t>チク</t>
    </rPh>
    <rPh sb="4" eb="6">
      <t>ノウチ</t>
    </rPh>
    <rPh sb="7" eb="8">
      <t>ミズ</t>
    </rPh>
    <rPh sb="9" eb="11">
      <t>カンキョウ</t>
    </rPh>
    <rPh sb="11" eb="13">
      <t>ホゼン</t>
    </rPh>
    <rPh sb="13" eb="15">
      <t>カツドウ</t>
    </rPh>
    <rPh sb="15" eb="18">
      <t>キョウギカイ</t>
    </rPh>
    <phoneticPr fontId="2"/>
  </si>
  <si>
    <t>高岡地区農地・水・環境保全活動協議会</t>
    <rPh sb="0" eb="2">
      <t>タカオカ</t>
    </rPh>
    <rPh sb="2" eb="4">
      <t>チク</t>
    </rPh>
    <rPh sb="4" eb="6">
      <t>ノウチ</t>
    </rPh>
    <rPh sb="7" eb="8">
      <t>ミズ</t>
    </rPh>
    <rPh sb="9" eb="11">
      <t>カンキョウ</t>
    </rPh>
    <rPh sb="11" eb="13">
      <t>ホゼン</t>
    </rPh>
    <rPh sb="13" eb="15">
      <t>カツドウ</t>
    </rPh>
    <rPh sb="15" eb="18">
      <t>キョウギカイ</t>
    </rPh>
    <phoneticPr fontId="2"/>
  </si>
  <si>
    <t>佐礼谷地域農地・水・環境保全会</t>
    <rPh sb="0" eb="3">
      <t>サレダニ</t>
    </rPh>
    <rPh sb="3" eb="5">
      <t>チイキ</t>
    </rPh>
    <rPh sb="5" eb="7">
      <t>ノウチ</t>
    </rPh>
    <rPh sb="8" eb="9">
      <t>ミズ</t>
    </rPh>
    <rPh sb="10" eb="12">
      <t>カンキョウ</t>
    </rPh>
    <rPh sb="12" eb="14">
      <t>ホゼン</t>
    </rPh>
    <rPh sb="14" eb="15">
      <t>カイ</t>
    </rPh>
    <phoneticPr fontId="2"/>
  </si>
  <si>
    <t>日喰地区農地・水保全会</t>
    <rPh sb="0" eb="2">
      <t>ヒジキ</t>
    </rPh>
    <rPh sb="2" eb="4">
      <t>チク</t>
    </rPh>
    <rPh sb="4" eb="6">
      <t>ノウチ</t>
    </rPh>
    <rPh sb="7" eb="8">
      <t>ミズ</t>
    </rPh>
    <rPh sb="8" eb="10">
      <t>ホゼン</t>
    </rPh>
    <rPh sb="10" eb="11">
      <t>カイ</t>
    </rPh>
    <phoneticPr fontId="2"/>
  </si>
  <si>
    <t>19団体</t>
    <rPh sb="2" eb="4">
      <t>ダンタイ</t>
    </rPh>
    <phoneticPr fontId="2"/>
  </si>
  <si>
    <t>下三谷地域資源保全推進会</t>
    <rPh sb="0" eb="1">
      <t>シモ</t>
    </rPh>
    <rPh sb="1" eb="3">
      <t>ミタニ</t>
    </rPh>
    <rPh sb="3" eb="5">
      <t>チイキ</t>
    </rPh>
    <rPh sb="5" eb="7">
      <t>シゲン</t>
    </rPh>
    <rPh sb="7" eb="9">
      <t>ホゼン</t>
    </rPh>
    <rPh sb="9" eb="11">
      <t>スイシン</t>
    </rPh>
    <rPh sb="11" eb="12">
      <t>カイ</t>
    </rPh>
    <phoneticPr fontId="2"/>
  </si>
  <si>
    <t>上三谷地域資源保全推進会</t>
    <rPh sb="0" eb="1">
      <t>カミ</t>
    </rPh>
    <rPh sb="1" eb="3">
      <t>ミタニ</t>
    </rPh>
    <rPh sb="3" eb="5">
      <t>チイキ</t>
    </rPh>
    <rPh sb="5" eb="7">
      <t>シゲン</t>
    </rPh>
    <rPh sb="7" eb="9">
      <t>ホゼン</t>
    </rPh>
    <rPh sb="9" eb="11">
      <t>スイシン</t>
    </rPh>
    <rPh sb="11" eb="12">
      <t>カイ</t>
    </rPh>
    <phoneticPr fontId="2"/>
  </si>
  <si>
    <t>13団体</t>
    <rPh sb="2" eb="4">
      <t>ダンタイ</t>
    </rPh>
    <phoneticPr fontId="2"/>
  </si>
  <si>
    <t>8団体</t>
    <rPh sb="1" eb="3">
      <t>ダンタイ</t>
    </rPh>
    <phoneticPr fontId="2"/>
  </si>
  <si>
    <t>本市に住所を有する者又は山林所有者から森林経営の委託を受けた市内に住所を有する林業事業体（伊予森林組合）</t>
    <rPh sb="45" eb="47">
      <t>イヨ</t>
    </rPh>
    <rPh sb="47" eb="49">
      <t>シンリン</t>
    </rPh>
    <rPh sb="49" eb="51">
      <t>クミアイ</t>
    </rPh>
    <phoneticPr fontId="2"/>
  </si>
  <si>
    <t>市内在住建築施工者</t>
    <rPh sb="0" eb="2">
      <t>シナイ</t>
    </rPh>
    <rPh sb="2" eb="4">
      <t>ザイジュウ</t>
    </rPh>
    <rPh sb="4" eb="6">
      <t>ケンチク</t>
    </rPh>
    <rPh sb="6" eb="8">
      <t>セコウ</t>
    </rPh>
    <rPh sb="8" eb="9">
      <t>シャ</t>
    </rPh>
    <phoneticPr fontId="2"/>
  </si>
  <si>
    <t>個人10人</t>
    <rPh sb="0" eb="2">
      <t>コジン</t>
    </rPh>
    <rPh sb="4" eb="5">
      <t>ニン</t>
    </rPh>
    <phoneticPr fontId="2"/>
  </si>
  <si>
    <t>147,000～
256,000</t>
    <phoneticPr fontId="2"/>
  </si>
  <si>
    <t>広報区長</t>
    <rPh sb="0" eb="2">
      <t>コウホウ</t>
    </rPh>
    <rPh sb="2" eb="4">
      <t>クチョウ</t>
    </rPh>
    <phoneticPr fontId="2"/>
  </si>
  <si>
    <t>林道整備事業原材料費等補助金</t>
    <rPh sb="0" eb="2">
      <t>リンドウ</t>
    </rPh>
    <rPh sb="2" eb="4">
      <t>セイビ</t>
    </rPh>
    <rPh sb="4" eb="6">
      <t>ジギョウ</t>
    </rPh>
    <rPh sb="6" eb="9">
      <t>ゲンザイリョウ</t>
    </rPh>
    <rPh sb="9" eb="10">
      <t>ヒ</t>
    </rPh>
    <rPh sb="10" eb="11">
      <t>トウ</t>
    </rPh>
    <rPh sb="11" eb="14">
      <t>ホジョキン</t>
    </rPh>
    <phoneticPr fontId="2"/>
  </si>
  <si>
    <t>中山広報区長（2か所）</t>
    <rPh sb="0" eb="2">
      <t>ナカヤマ</t>
    </rPh>
    <rPh sb="2" eb="4">
      <t>コウホウ</t>
    </rPh>
    <rPh sb="4" eb="6">
      <t>クチョウ</t>
    </rPh>
    <rPh sb="9" eb="10">
      <t>ショ</t>
    </rPh>
    <phoneticPr fontId="2"/>
  </si>
  <si>
    <t>３団体４か所</t>
    <rPh sb="1" eb="3">
      <t>ダンタイ</t>
    </rPh>
    <rPh sb="5" eb="6">
      <t>ショ</t>
    </rPh>
    <phoneticPr fontId="2"/>
  </si>
  <si>
    <t>2団体</t>
    <rPh sb="1" eb="3">
      <t>ダンタイ</t>
    </rPh>
    <phoneticPr fontId="2"/>
  </si>
  <si>
    <t>20,852
12,501</t>
    <phoneticPr fontId="2"/>
  </si>
  <si>
    <t>伊予市シーフード協議会</t>
    <phoneticPr fontId="2"/>
  </si>
  <si>
    <t>180,000
180,000</t>
    <phoneticPr fontId="2"/>
  </si>
  <si>
    <t>367,000
144,000</t>
    <phoneticPr fontId="2"/>
  </si>
  <si>
    <t>個人53人</t>
    <rPh sb="0" eb="2">
      <t>コジン</t>
    </rPh>
    <rPh sb="4" eb="5">
      <t>ニン</t>
    </rPh>
    <phoneticPr fontId="2"/>
  </si>
  <si>
    <t>14,823～
147,510</t>
    <phoneticPr fontId="2"/>
  </si>
  <si>
    <t>11件（個人含む）</t>
    <rPh sb="2" eb="3">
      <t>ケン</t>
    </rPh>
    <rPh sb="4" eb="6">
      <t>コジン</t>
    </rPh>
    <rPh sb="6" eb="7">
      <t>フク</t>
    </rPh>
    <phoneticPr fontId="2"/>
  </si>
  <si>
    <t>1団体</t>
    <rPh sb="1" eb="3">
      <t>ダンタイ</t>
    </rPh>
    <phoneticPr fontId="2"/>
  </si>
  <si>
    <t>2団体</t>
    <rPh sb="1" eb="3">
      <t>ダンタイ</t>
    </rPh>
    <phoneticPr fontId="2"/>
  </si>
  <si>
    <t>2,844,566
440,886</t>
    <phoneticPr fontId="2"/>
  </si>
  <si>
    <t>7,010,000
4,270,000</t>
    <phoneticPr fontId="2"/>
  </si>
  <si>
    <t>47件（個人含む）</t>
    <rPh sb="2" eb="3">
      <t>ケン</t>
    </rPh>
    <rPh sb="4" eb="6">
      <t>コジン</t>
    </rPh>
    <rPh sb="6" eb="7">
      <t>フク</t>
    </rPh>
    <phoneticPr fontId="2"/>
  </si>
  <si>
    <t>5,000～
100,000</t>
    <phoneticPr fontId="2"/>
  </si>
  <si>
    <t>8件（個人含む）</t>
    <rPh sb="1" eb="2">
      <t>ケン</t>
    </rPh>
    <rPh sb="3" eb="5">
      <t>コジン</t>
    </rPh>
    <rPh sb="5" eb="6">
      <t>フク</t>
    </rPh>
    <phoneticPr fontId="2"/>
  </si>
  <si>
    <t>100,000～
500,000</t>
    <phoneticPr fontId="2"/>
  </si>
  <si>
    <t>62件（個人含む）</t>
    <rPh sb="2" eb="3">
      <t>ケン</t>
    </rPh>
    <rPh sb="4" eb="6">
      <t>コジン</t>
    </rPh>
    <rPh sb="6" eb="7">
      <t>フク</t>
    </rPh>
    <phoneticPr fontId="2"/>
  </si>
  <si>
    <t>7,000～
600,000</t>
    <phoneticPr fontId="2"/>
  </si>
  <si>
    <t>65件（個人含む）</t>
    <rPh sb="2" eb="3">
      <t>ケン</t>
    </rPh>
    <rPh sb="4" eb="6">
      <t>コジン</t>
    </rPh>
    <rPh sb="6" eb="7">
      <t>フク</t>
    </rPh>
    <phoneticPr fontId="2"/>
  </si>
  <si>
    <t>200,000、
400,000</t>
    <phoneticPr fontId="2"/>
  </si>
  <si>
    <t>150,000～
2,100,000</t>
    <phoneticPr fontId="2"/>
  </si>
  <si>
    <t>延べ13,304件</t>
    <rPh sb="0" eb="1">
      <t>ノ</t>
    </rPh>
    <rPh sb="8" eb="9">
      <t>ケン</t>
    </rPh>
    <phoneticPr fontId="2"/>
  </si>
  <si>
    <t>265,187
180,000</t>
    <phoneticPr fontId="2"/>
  </si>
  <si>
    <t>感染症対策利子補給事業費補助金</t>
    <rPh sb="0" eb="3">
      <t>カンセンショウ</t>
    </rPh>
    <rPh sb="3" eb="5">
      <t>タイサク</t>
    </rPh>
    <rPh sb="5" eb="7">
      <t>リシ</t>
    </rPh>
    <rPh sb="7" eb="9">
      <t>ホキュウ</t>
    </rPh>
    <rPh sb="9" eb="11">
      <t>ジギョウ</t>
    </rPh>
    <rPh sb="11" eb="12">
      <t>ヒ</t>
    </rPh>
    <rPh sb="12" eb="15">
      <t>ホジョキン</t>
    </rPh>
    <phoneticPr fontId="2"/>
  </si>
  <si>
    <t>百十四銀行</t>
    <rPh sb="0" eb="3">
      <t>ヒャクジュウシ</t>
    </rPh>
    <rPh sb="3" eb="5">
      <t>ギンコウ</t>
    </rPh>
    <phoneticPr fontId="2"/>
  </si>
  <si>
    <t>伊予銀行</t>
    <rPh sb="0" eb="2">
      <t>イヨ</t>
    </rPh>
    <rPh sb="2" eb="4">
      <t>ギンコウ</t>
    </rPh>
    <phoneticPr fontId="2"/>
  </si>
  <si>
    <t>愛媛銀行</t>
    <rPh sb="0" eb="2">
      <t>エヒメ</t>
    </rPh>
    <rPh sb="2" eb="4">
      <t>ギンコウ</t>
    </rPh>
    <phoneticPr fontId="2"/>
  </si>
  <si>
    <t>41,357
71,142</t>
    <phoneticPr fontId="2"/>
  </si>
  <si>
    <t>個人1人</t>
    <rPh sb="0" eb="2">
      <t>コジン</t>
    </rPh>
    <rPh sb="3" eb="4">
      <t>ニン</t>
    </rPh>
    <phoneticPr fontId="2"/>
  </si>
  <si>
    <t>474,000～
800,000</t>
    <phoneticPr fontId="2"/>
  </si>
  <si>
    <t>婦人防火クラブ</t>
    <rPh sb="0" eb="2">
      <t>フジン</t>
    </rPh>
    <rPh sb="2" eb="4">
      <t>ボウカ</t>
    </rPh>
    <phoneticPr fontId="1"/>
  </si>
  <si>
    <t>320～470</t>
    <phoneticPr fontId="2"/>
  </si>
  <si>
    <t>１校当たり
200,000</t>
    <rPh sb="1" eb="2">
      <t>コウ</t>
    </rPh>
    <rPh sb="2" eb="3">
      <t>ア</t>
    </rPh>
    <phoneticPr fontId="2"/>
  </si>
  <si>
    <t>～1,500</t>
    <phoneticPr fontId="2"/>
  </si>
  <si>
    <t>個人95人</t>
    <rPh sb="0" eb="2">
      <t>コジン</t>
    </rPh>
    <rPh sb="4" eb="5">
      <t>ニン</t>
    </rPh>
    <phoneticPr fontId="2"/>
  </si>
  <si>
    <t>7件</t>
    <rPh sb="1" eb="2">
      <t>ケン</t>
    </rPh>
    <phoneticPr fontId="2"/>
  </si>
  <si>
    <t>愛媛県スポーツ少年大会派遣費</t>
    <rPh sb="0" eb="3">
      <t>エヒメケン</t>
    </rPh>
    <rPh sb="7" eb="9">
      <t>ショウネン</t>
    </rPh>
    <rPh sb="9" eb="11">
      <t>タイカイ</t>
    </rPh>
    <rPh sb="11" eb="13">
      <t>ハケン</t>
    </rPh>
    <rPh sb="13" eb="14">
      <t>ヒ</t>
    </rPh>
    <phoneticPr fontId="2"/>
  </si>
  <si>
    <t>伊予市スポーツ少年団</t>
    <rPh sb="0" eb="3">
      <t>イヨシ</t>
    </rPh>
    <rPh sb="7" eb="10">
      <t>ショウネンダン</t>
    </rPh>
    <phoneticPr fontId="2"/>
  </si>
  <si>
    <t>愛媛県スポーツ協会</t>
    <rPh sb="0" eb="3">
      <t>エヒメケン</t>
    </rPh>
    <rPh sb="7" eb="9">
      <t>キョウカイ</t>
    </rPh>
    <phoneticPr fontId="2"/>
  </si>
  <si>
    <t>愛媛ｽﾎﾟｰﾂﾚｸﾘｴｰｼｮﾝ祭伊予市派遣団</t>
    <rPh sb="0" eb="2">
      <t>エヒメ</t>
    </rPh>
    <rPh sb="15" eb="16">
      <t>サイ</t>
    </rPh>
    <rPh sb="16" eb="19">
      <t>イヨシ</t>
    </rPh>
    <rPh sb="19" eb="21">
      <t>ハケン</t>
    </rPh>
    <rPh sb="21" eb="22">
      <t>ダン</t>
    </rPh>
    <phoneticPr fontId="2"/>
  </si>
  <si>
    <t>27,520～
544,272</t>
    <phoneticPr fontId="2"/>
  </si>
  <si>
    <t>家具屋アカトシロ
阿川食品株式会社</t>
    <rPh sb="0" eb="3">
      <t>カグヤ</t>
    </rPh>
    <rPh sb="9" eb="11">
      <t>アガワ</t>
    </rPh>
    <rPh sb="11" eb="13">
      <t>ショクヒン</t>
    </rPh>
    <rPh sb="13" eb="17">
      <t>カブシキガイシャ</t>
    </rPh>
    <phoneticPr fontId="2"/>
  </si>
  <si>
    <t>JRで通学する児童の保護者19人（学校経由）</t>
    <rPh sb="3" eb="5">
      <t>ツウガク</t>
    </rPh>
    <rPh sb="7" eb="9">
      <t>ジドウ</t>
    </rPh>
    <rPh sb="10" eb="13">
      <t>ホゴシャ</t>
    </rPh>
    <rPh sb="15" eb="16">
      <t>ニン</t>
    </rPh>
    <rPh sb="17" eb="19">
      <t>ガッコウ</t>
    </rPh>
    <rPh sb="19" eb="21">
      <t>ケイユ</t>
    </rPh>
    <phoneticPr fontId="2"/>
  </si>
  <si>
    <t>１校当たり
300,000</t>
    <rPh sb="1" eb="2">
      <t>コウ</t>
    </rPh>
    <rPh sb="2" eb="3">
      <t>ア</t>
    </rPh>
    <phoneticPr fontId="2"/>
  </si>
  <si>
    <t>1人
2,000円上限</t>
    <rPh sb="1" eb="2">
      <t>ニン</t>
    </rPh>
    <rPh sb="8" eb="9">
      <t>エン</t>
    </rPh>
    <rPh sb="9" eb="11">
      <t>ジョウゲン</t>
    </rPh>
    <phoneticPr fontId="2"/>
  </si>
  <si>
    <t>1人
6,000上限</t>
    <rPh sb="1" eb="2">
      <t>ニン</t>
    </rPh>
    <rPh sb="8" eb="10">
      <t>ジョウゲン</t>
    </rPh>
    <phoneticPr fontId="2"/>
  </si>
  <si>
    <t>水道課</t>
    <rPh sb="0" eb="3">
      <t>スイドウカ</t>
    </rPh>
    <phoneticPr fontId="2"/>
  </si>
  <si>
    <t>51団体
伊予市老人クラブ連合会</t>
    <rPh sb="2" eb="4">
      <t>ダンタイ</t>
    </rPh>
    <rPh sb="5" eb="8">
      <t>イヨシ</t>
    </rPh>
    <rPh sb="8" eb="10">
      <t>ロウジン</t>
    </rPh>
    <rPh sb="13" eb="16">
      <t>レンゴウカイ</t>
    </rPh>
    <phoneticPr fontId="2"/>
  </si>
  <si>
    <t>会員の高齢化が進む中、地域に密着した仕事を提供できるよう事業展開を行い、安全・適性就業への取組を推進することができた。</t>
    <phoneticPr fontId="2"/>
  </si>
  <si>
    <t>高齢者の仲間づくりや健康づくり、生きがいづくりのため、老人クラブ会員を主体とした地域活動の活性化を図り、地域を基盤とする組織の育成に努めることができた。</t>
    <rPh sb="0" eb="3">
      <t>コウレイシャ</t>
    </rPh>
    <rPh sb="4" eb="6">
      <t>ナカマ</t>
    </rPh>
    <rPh sb="10" eb="12">
      <t>ケンコウ</t>
    </rPh>
    <rPh sb="16" eb="17">
      <t>イ</t>
    </rPh>
    <rPh sb="27" eb="29">
      <t>ロウジン</t>
    </rPh>
    <rPh sb="32" eb="34">
      <t>カイイン</t>
    </rPh>
    <rPh sb="35" eb="37">
      <t>シュタイ</t>
    </rPh>
    <rPh sb="40" eb="42">
      <t>チイキ</t>
    </rPh>
    <rPh sb="42" eb="44">
      <t>カツドウ</t>
    </rPh>
    <rPh sb="45" eb="48">
      <t>カッセイカ</t>
    </rPh>
    <rPh sb="49" eb="50">
      <t>ハカ</t>
    </rPh>
    <rPh sb="52" eb="54">
      <t>チイキ</t>
    </rPh>
    <rPh sb="55" eb="57">
      <t>キバン</t>
    </rPh>
    <rPh sb="60" eb="62">
      <t>ソシキ</t>
    </rPh>
    <rPh sb="63" eb="65">
      <t>イクセイ</t>
    </rPh>
    <rPh sb="66" eb="67">
      <t>ツト</t>
    </rPh>
    <phoneticPr fontId="2"/>
  </si>
  <si>
    <t>20,399,000
（明許繰越）</t>
    <rPh sb="12" eb="14">
      <t>メイキョ</t>
    </rPh>
    <rPh sb="14" eb="16">
      <t>クリコシ</t>
    </rPh>
    <phoneticPr fontId="2"/>
  </si>
  <si>
    <t>１施設につき50万円（市が消耗品を購入して施設に配付する直接事業と、施設が購入した経費に対して市が補助金を支払う間接事業の合計）を限度とする。</t>
    <phoneticPr fontId="2"/>
  </si>
  <si>
    <t>35,000～
1,077,000</t>
    <phoneticPr fontId="2"/>
  </si>
  <si>
    <t>128,000～
499,000</t>
    <phoneticPr fontId="2"/>
  </si>
  <si>
    <t>300,000～
500,000</t>
    <phoneticPr fontId="2"/>
  </si>
  <si>
    <t>233,000～
357000</t>
    <phoneticPr fontId="2"/>
  </si>
  <si>
    <t>各地域内の農道、水路等の維持管理に係る農家負担の軽減を図ることで、営農の継続が期待される。</t>
    <phoneticPr fontId="2"/>
  </si>
  <si>
    <t>事業実施主体である道後平野土地改良区が、農業水利施設の整備及び管理体制の整備を行うことにより、多面的機能の発揮及び安全管理の強化等を図ることができる</t>
    <phoneticPr fontId="2"/>
  </si>
  <si>
    <t>漁業（養殖を含む。）生産に伴う廃棄物の処理
（漁網、ロープ並びに発砲スチロール製のブイ及び箱、漁船のエンジンオイル等）</t>
    <phoneticPr fontId="2"/>
  </si>
  <si>
    <t>新型コロナウイルス感染症に便乗した詐欺案件が発生している中、詐欺防止に対する市民の意識・関心を上げることができた。</t>
    <phoneticPr fontId="2"/>
  </si>
  <si>
    <t>小規模事業者の経営改善普及並びに経営革新、事業承継等の相談・支援を実施するとともに管内企業の育成、発展により担税力を向上させ、地域振興及び活性化に寄与した。</t>
    <phoneticPr fontId="2"/>
  </si>
  <si>
    <t>共通商品券5,400冊（１冊20枚綴）を発行（完売）させ、地域内での積極的な消費活動を誘発することができるなど経済振興に寄与した。</t>
    <rPh sb="0" eb="2">
      <t>キョウツウ</t>
    </rPh>
    <rPh sb="2" eb="5">
      <t>ショウヒンケン</t>
    </rPh>
    <rPh sb="10" eb="11">
      <t>サツ</t>
    </rPh>
    <rPh sb="13" eb="14">
      <t>サツ</t>
    </rPh>
    <rPh sb="16" eb="17">
      <t>マイ</t>
    </rPh>
    <rPh sb="17" eb="18">
      <t>テイ</t>
    </rPh>
    <rPh sb="20" eb="22">
      <t>ハッコウ</t>
    </rPh>
    <rPh sb="23" eb="25">
      <t>カンバイ</t>
    </rPh>
    <rPh sb="29" eb="31">
      <t>チイキ</t>
    </rPh>
    <rPh sb="31" eb="32">
      <t>ナイ</t>
    </rPh>
    <rPh sb="34" eb="37">
      <t>セッキョクテキ</t>
    </rPh>
    <rPh sb="38" eb="40">
      <t>ショウヒ</t>
    </rPh>
    <rPh sb="40" eb="42">
      <t>カツドウ</t>
    </rPh>
    <rPh sb="43" eb="45">
      <t>ユウハツ</t>
    </rPh>
    <rPh sb="55" eb="57">
      <t>ケイザイ</t>
    </rPh>
    <rPh sb="57" eb="59">
      <t>シンコウ</t>
    </rPh>
    <rPh sb="60" eb="62">
      <t>キヨ</t>
    </rPh>
    <phoneticPr fontId="2"/>
  </si>
  <si>
    <t>「景気動向調査」では市内279事業所からの回答をもとに地域経済活性化に繋がる情報収集ができた。「郡中まちゼミ」では、商店街８店舗が18講座を開催することで顧客開拓・交流に繋がることができた。</t>
    <rPh sb="1" eb="3">
      <t>ケイキ</t>
    </rPh>
    <rPh sb="3" eb="5">
      <t>ドウコウ</t>
    </rPh>
    <rPh sb="5" eb="7">
      <t>チョウサ</t>
    </rPh>
    <rPh sb="10" eb="12">
      <t>シナイ</t>
    </rPh>
    <rPh sb="15" eb="18">
      <t>ジギョウショ</t>
    </rPh>
    <rPh sb="21" eb="23">
      <t>カイトウ</t>
    </rPh>
    <rPh sb="27" eb="29">
      <t>チイキ</t>
    </rPh>
    <rPh sb="29" eb="31">
      <t>ケイザイ</t>
    </rPh>
    <rPh sb="31" eb="34">
      <t>カッセイカ</t>
    </rPh>
    <rPh sb="35" eb="36">
      <t>ツナ</t>
    </rPh>
    <rPh sb="38" eb="40">
      <t>ジョウホウ</t>
    </rPh>
    <rPh sb="40" eb="42">
      <t>シュウシュウ</t>
    </rPh>
    <rPh sb="48" eb="50">
      <t>グンチュウ</t>
    </rPh>
    <rPh sb="58" eb="61">
      <t>ショウテンガイ</t>
    </rPh>
    <rPh sb="62" eb="64">
      <t>テンポ</t>
    </rPh>
    <rPh sb="67" eb="69">
      <t>コウザ</t>
    </rPh>
    <rPh sb="70" eb="72">
      <t>カイサイ</t>
    </rPh>
    <rPh sb="77" eb="79">
      <t>コキャク</t>
    </rPh>
    <rPh sb="79" eb="81">
      <t>カイタク</t>
    </rPh>
    <rPh sb="82" eb="84">
      <t>コウリュウ</t>
    </rPh>
    <rPh sb="85" eb="86">
      <t>ツナ</t>
    </rPh>
    <phoneticPr fontId="2"/>
  </si>
  <si>
    <t>新型コロナウイルス感染症の影響で売上等が低迷する事業者の経営維持に貢献した。</t>
    <phoneticPr fontId="2"/>
  </si>
  <si>
    <t>売上げが急減した地域公共交通事業者の経営維持及び感染防止対策の推進を図ることができた。</t>
    <rPh sb="0" eb="2">
      <t>ウリア</t>
    </rPh>
    <rPh sb="4" eb="6">
      <t>キュウゲン</t>
    </rPh>
    <rPh sb="8" eb="10">
      <t>チイキ</t>
    </rPh>
    <rPh sb="10" eb="12">
      <t>コウキョウ</t>
    </rPh>
    <rPh sb="12" eb="14">
      <t>コウツウ</t>
    </rPh>
    <rPh sb="14" eb="17">
      <t>ジギョウシャ</t>
    </rPh>
    <rPh sb="18" eb="20">
      <t>ケイエイ</t>
    </rPh>
    <rPh sb="20" eb="22">
      <t>イジ</t>
    </rPh>
    <rPh sb="22" eb="23">
      <t>オヨ</t>
    </rPh>
    <rPh sb="24" eb="26">
      <t>カンセン</t>
    </rPh>
    <rPh sb="26" eb="28">
      <t>ボウシ</t>
    </rPh>
    <rPh sb="28" eb="30">
      <t>タイサク</t>
    </rPh>
    <rPh sb="31" eb="33">
      <t>スイシン</t>
    </rPh>
    <rPh sb="34" eb="35">
      <t>ハカ</t>
    </rPh>
    <phoneticPr fontId="2"/>
  </si>
  <si>
    <t>キャンペーンによる宿泊需要を喚起し宿泊施設等の経営維持に繋げた。</t>
    <phoneticPr fontId="2"/>
  </si>
  <si>
    <t>市内事業者１社の事業継続の下支え及び市民５人分の雇用確保が図られた。</t>
    <rPh sb="0" eb="2">
      <t>シナイ</t>
    </rPh>
    <rPh sb="2" eb="5">
      <t>ジギョウシャ</t>
    </rPh>
    <rPh sb="6" eb="7">
      <t>シャ</t>
    </rPh>
    <rPh sb="8" eb="10">
      <t>ジギョウ</t>
    </rPh>
    <rPh sb="10" eb="12">
      <t>ケイゾク</t>
    </rPh>
    <rPh sb="13" eb="15">
      <t>シタザサ</t>
    </rPh>
    <rPh sb="16" eb="17">
      <t>オヨ</t>
    </rPh>
    <rPh sb="18" eb="20">
      <t>シミン</t>
    </rPh>
    <rPh sb="21" eb="23">
      <t>ニンブン</t>
    </rPh>
    <rPh sb="24" eb="26">
      <t>コヨウ</t>
    </rPh>
    <rPh sb="26" eb="28">
      <t>カクホ</t>
    </rPh>
    <rPh sb="29" eb="30">
      <t>ハカ</t>
    </rPh>
    <phoneticPr fontId="2"/>
  </si>
  <si>
    <t>新型コロナウイルス感染症の影響により大会が中止となり、それまでの準備経費等のみの補助金支出となった。また、初めての中止となったことで今後の大会の在り方について改めて協議する機会を得る年となった。</t>
    <rPh sb="0" eb="2">
      <t>シンガタ</t>
    </rPh>
    <rPh sb="9" eb="12">
      <t>カンセンショウ</t>
    </rPh>
    <rPh sb="13" eb="15">
      <t>エイキョウ</t>
    </rPh>
    <rPh sb="18" eb="20">
      <t>タイカイ</t>
    </rPh>
    <rPh sb="21" eb="23">
      <t>チュウシ</t>
    </rPh>
    <rPh sb="32" eb="34">
      <t>ジュンビ</t>
    </rPh>
    <rPh sb="34" eb="36">
      <t>ケイヒ</t>
    </rPh>
    <rPh sb="36" eb="37">
      <t>トウ</t>
    </rPh>
    <rPh sb="40" eb="43">
      <t>ホジョキン</t>
    </rPh>
    <rPh sb="43" eb="45">
      <t>シシュツ</t>
    </rPh>
    <rPh sb="53" eb="54">
      <t>ハジ</t>
    </rPh>
    <rPh sb="57" eb="59">
      <t>チュウシ</t>
    </rPh>
    <rPh sb="66" eb="68">
      <t>コンゴ</t>
    </rPh>
    <rPh sb="69" eb="71">
      <t>タイカイ</t>
    </rPh>
    <rPh sb="72" eb="73">
      <t>ア</t>
    </rPh>
    <rPh sb="74" eb="75">
      <t>カタ</t>
    </rPh>
    <rPh sb="79" eb="80">
      <t>アラタ</t>
    </rPh>
    <rPh sb="82" eb="84">
      <t>キョウギ</t>
    </rPh>
    <rPh sb="86" eb="88">
      <t>キカイ</t>
    </rPh>
    <rPh sb="89" eb="90">
      <t>エ</t>
    </rPh>
    <rPh sb="91" eb="92">
      <t>トシ</t>
    </rPh>
    <phoneticPr fontId="2"/>
  </si>
  <si>
    <t>ホタルの保護・養殖をすることで、ホタルの減少防止及び自然環境の保護・保全を行うことができた。</t>
    <phoneticPr fontId="2"/>
  </si>
  <si>
    <t>199,000～
486,000</t>
    <phoneticPr fontId="2"/>
  </si>
  <si>
    <t>生活排水による公共用水域の水質汚濁を防止し、生活環境の保全を図った。</t>
    <phoneticPr fontId="2"/>
  </si>
  <si>
    <t>下水道事業費補助金</t>
    <phoneticPr fontId="2"/>
  </si>
  <si>
    <t>下水道事業の経営安定</t>
    <rPh sb="0" eb="3">
      <t>ゲスイドウ</t>
    </rPh>
    <rPh sb="3" eb="5">
      <t>ジギョウ</t>
    </rPh>
    <rPh sb="6" eb="8">
      <t>ケイエイ</t>
    </rPh>
    <rPh sb="8" eb="10">
      <t>アンテイ</t>
    </rPh>
    <phoneticPr fontId="2"/>
  </si>
  <si>
    <t>収益的支出に係る下水道事業費用のうち、他会計補助金以外の特定財源等により充当される経費を除く経費</t>
    <rPh sb="0" eb="3">
      <t>シュウエキテキ</t>
    </rPh>
    <rPh sb="3" eb="5">
      <t>シシュツ</t>
    </rPh>
    <rPh sb="6" eb="7">
      <t>カカ</t>
    </rPh>
    <rPh sb="8" eb="11">
      <t>ゲスイドウ</t>
    </rPh>
    <rPh sb="11" eb="13">
      <t>ジギョウ</t>
    </rPh>
    <rPh sb="13" eb="15">
      <t>ヒヨウ</t>
    </rPh>
    <rPh sb="19" eb="20">
      <t>ホカ</t>
    </rPh>
    <rPh sb="20" eb="22">
      <t>カイケイ</t>
    </rPh>
    <rPh sb="22" eb="25">
      <t>ホジョキン</t>
    </rPh>
    <rPh sb="25" eb="27">
      <t>イガイ</t>
    </rPh>
    <rPh sb="28" eb="30">
      <t>トクテイ</t>
    </rPh>
    <rPh sb="30" eb="32">
      <t>ザイゲン</t>
    </rPh>
    <rPh sb="32" eb="33">
      <t>トウ</t>
    </rPh>
    <rPh sb="36" eb="38">
      <t>ジュウトウ</t>
    </rPh>
    <rPh sb="41" eb="43">
      <t>ケイヒ</t>
    </rPh>
    <rPh sb="44" eb="45">
      <t>ノゾ</t>
    </rPh>
    <rPh sb="46" eb="48">
      <t>ケイヒ</t>
    </rPh>
    <phoneticPr fontId="2"/>
  </si>
  <si>
    <t>予算の範囲内において、市長が必要と認める額</t>
    <rPh sb="0" eb="2">
      <t>ヨサン</t>
    </rPh>
    <rPh sb="3" eb="6">
      <t>ハンイナイ</t>
    </rPh>
    <rPh sb="11" eb="13">
      <t>シチョウ</t>
    </rPh>
    <rPh sb="14" eb="16">
      <t>ヒツヨウ</t>
    </rPh>
    <rPh sb="17" eb="18">
      <t>ミト</t>
    </rPh>
    <rPh sb="20" eb="21">
      <t>ガク</t>
    </rPh>
    <phoneticPr fontId="2"/>
  </si>
  <si>
    <t>下水道事業に対し、下水道事業収益の不足額に対し交付を受け、安定した下水道事業経営が行われた。</t>
    <rPh sb="0" eb="3">
      <t>ゲスイドウ</t>
    </rPh>
    <rPh sb="3" eb="5">
      <t>ジギョウ</t>
    </rPh>
    <rPh sb="6" eb="7">
      <t>タイ</t>
    </rPh>
    <rPh sb="9" eb="12">
      <t>ゲスイドウ</t>
    </rPh>
    <rPh sb="12" eb="14">
      <t>ジギョウ</t>
    </rPh>
    <rPh sb="14" eb="16">
      <t>シュウエキ</t>
    </rPh>
    <rPh sb="17" eb="19">
      <t>フソク</t>
    </rPh>
    <rPh sb="19" eb="20">
      <t>ガク</t>
    </rPh>
    <rPh sb="21" eb="22">
      <t>タイ</t>
    </rPh>
    <rPh sb="23" eb="25">
      <t>コウフ</t>
    </rPh>
    <rPh sb="26" eb="27">
      <t>ウ</t>
    </rPh>
    <rPh sb="29" eb="31">
      <t>アンテイ</t>
    </rPh>
    <rPh sb="33" eb="36">
      <t>ゲスイドウ</t>
    </rPh>
    <rPh sb="36" eb="38">
      <t>ジギョウ</t>
    </rPh>
    <rPh sb="38" eb="40">
      <t>ケイエイ</t>
    </rPh>
    <rPh sb="41" eb="42">
      <t>オコナ</t>
    </rPh>
    <phoneticPr fontId="2"/>
  </si>
  <si>
    <t>老朽化した景観重要建造物１件の改修が完了し、景観計画区域内の良好な景観の維持・保存が図られた。</t>
    <rPh sb="0" eb="3">
      <t>ロウキュウカ</t>
    </rPh>
    <rPh sb="5" eb="7">
      <t>ケイカン</t>
    </rPh>
    <rPh sb="7" eb="9">
      <t>ジュウヨウ</t>
    </rPh>
    <rPh sb="9" eb="12">
      <t>ケンゾウブツ</t>
    </rPh>
    <rPh sb="13" eb="14">
      <t>ケン</t>
    </rPh>
    <rPh sb="15" eb="17">
      <t>カイシュウ</t>
    </rPh>
    <rPh sb="18" eb="20">
      <t>カンリョウ</t>
    </rPh>
    <rPh sb="22" eb="24">
      <t>ケイカン</t>
    </rPh>
    <rPh sb="24" eb="26">
      <t>ケイカク</t>
    </rPh>
    <rPh sb="26" eb="29">
      <t>クイキナイ</t>
    </rPh>
    <rPh sb="30" eb="32">
      <t>リョウコウ</t>
    </rPh>
    <rPh sb="33" eb="35">
      <t>ケイカン</t>
    </rPh>
    <rPh sb="36" eb="38">
      <t>イジ</t>
    </rPh>
    <rPh sb="39" eb="41">
      <t>ホゾン</t>
    </rPh>
    <rPh sb="42" eb="43">
      <t>ハカ</t>
    </rPh>
    <phoneticPr fontId="2"/>
  </si>
  <si>
    <t>伊豫之二名島扶桑太鼓保存会活動補助金活動補助金</t>
    <rPh sb="0" eb="1">
      <t>イ</t>
    </rPh>
    <rPh sb="1" eb="2">
      <t>ヨ</t>
    </rPh>
    <rPh sb="2" eb="3">
      <t>ノ</t>
    </rPh>
    <rPh sb="3" eb="4">
      <t>フタ</t>
    </rPh>
    <rPh sb="4" eb="6">
      <t>ナジマ</t>
    </rPh>
    <rPh sb="6" eb="8">
      <t>フソウ</t>
    </rPh>
    <rPh sb="8" eb="10">
      <t>タイコ</t>
    </rPh>
    <rPh sb="10" eb="12">
      <t>ホゾン</t>
    </rPh>
    <rPh sb="12" eb="13">
      <t>カイ</t>
    </rPh>
    <rPh sb="13" eb="15">
      <t>カツドウ</t>
    </rPh>
    <rPh sb="15" eb="18">
      <t>ホジョキン</t>
    </rPh>
    <rPh sb="18" eb="20">
      <t>カツドウ</t>
    </rPh>
    <rPh sb="20" eb="23">
      <t>ホジョキン</t>
    </rPh>
    <phoneticPr fontId="2"/>
  </si>
  <si>
    <t>伊予市伝統芸能保存団体活動補助金</t>
    <phoneticPr fontId="2"/>
  </si>
  <si>
    <t>愛媛県スポーツ少年大会派遣費
愛媛県スポ・レク祭県大会派遣費</t>
    <phoneticPr fontId="2"/>
  </si>
  <si>
    <t>伊予市スポーツ関係団体活動補助金</t>
    <phoneticPr fontId="2"/>
  </si>
  <si>
    <t>伊予市スポーツ少年団本部長
愛媛スポーツ・レクリエーション祭伊予市派遣団団長</t>
    <phoneticPr fontId="2"/>
  </si>
  <si>
    <t>大会参加料及び出場経費は、出場選手一人当たり中学生以上2,000円、小学生以下1,000円とする。</t>
    <phoneticPr fontId="2"/>
  </si>
  <si>
    <t>伊予市文化協会が行う、市内文化活動団体の活動支援や成果発表の場の提供その他の事業に要する経費に対して補助することによる、市内文化活動の振興</t>
    <phoneticPr fontId="2"/>
  </si>
  <si>
    <t>伊豫之二名島扶桑太鼓保存会が行う、次世代育成のための事業、郷土芸能として受け継ぐ楽曲の継承及び演奏技法等の向上のための稽古その他に要する経費に対して補助することによる、文化振興と人間性豊かな青少年の育成</t>
    <phoneticPr fontId="2"/>
  </si>
  <si>
    <t>獅子舞、舎儀利、万才、お供相撲など、市内各地域に残る主に民族芸能などの伝統芸能保存団体の運営及び事業に要する経費に対して補助することによる、伝統芸能の保存及び伝承</t>
    <phoneticPr fontId="2"/>
  </si>
  <si>
    <t>市内各校ＰＴＡ活動への助成により、自ら学ぶＰＴＡ活動を推進し、各校ＰＴＡ役員の資質を向上させ、児童・生徒の健全育成を図ることができた。</t>
    <phoneticPr fontId="2"/>
  </si>
  <si>
    <t>県協議会の研修会に参加して、他市町の取組を学ぶことができたが、市内各校区協議会の連携を図る活動はコロナ禍のため実施できなかった。</t>
    <phoneticPr fontId="2"/>
  </si>
  <si>
    <t>女性の立場から生活課題を見つめ、地域を元気にするため、花いっぱい運動や中山ふれあいフォーラムを実施するなど、男女共生の社会づくりを推進することができた。</t>
    <rPh sb="0" eb="2">
      <t>ジョセイ</t>
    </rPh>
    <rPh sb="3" eb="5">
      <t>タチバ</t>
    </rPh>
    <rPh sb="7" eb="9">
      <t>セイカツ</t>
    </rPh>
    <rPh sb="9" eb="11">
      <t>カダイ</t>
    </rPh>
    <rPh sb="12" eb="13">
      <t>ミ</t>
    </rPh>
    <rPh sb="16" eb="18">
      <t>チイキ</t>
    </rPh>
    <rPh sb="19" eb="21">
      <t>ゲンキ</t>
    </rPh>
    <rPh sb="27" eb="28">
      <t>ハナ</t>
    </rPh>
    <rPh sb="32" eb="34">
      <t>ウンドウ</t>
    </rPh>
    <rPh sb="35" eb="37">
      <t>ナカヤマ</t>
    </rPh>
    <rPh sb="47" eb="49">
      <t>ジッシ</t>
    </rPh>
    <rPh sb="54" eb="56">
      <t>ダンジョ</t>
    </rPh>
    <rPh sb="56" eb="58">
      <t>キョウセイ</t>
    </rPh>
    <rPh sb="59" eb="61">
      <t>シャカイ</t>
    </rPh>
    <rPh sb="65" eb="67">
      <t>スイシン</t>
    </rPh>
    <phoneticPr fontId="2"/>
  </si>
  <si>
    <t>講座や学習会の開催、啓発資料の配付を通して、同和問題をはじめとする様々な人権問題について、正しく理解・判断し行動できる人づくりを推進することができた。また、コロナ差別の防止やシトラスリボン運動の推進にも寄与した。</t>
    <phoneticPr fontId="2"/>
  </si>
  <si>
    <t>スポーツ大会に出場することで、参加者の体力の向上及び生涯スポーツの推進を図ることができた。</t>
    <phoneticPr fontId="2"/>
  </si>
  <si>
    <t>社会教育主事講習において、生涯学習支援論と社会教育経営論を学び、「社会教育士」の資格を得た。</t>
    <phoneticPr fontId="2"/>
  </si>
  <si>
    <t>対象者の経済的負担を減らすことができた。</t>
    <rPh sb="0" eb="3">
      <t>タイショウシャ</t>
    </rPh>
    <rPh sb="4" eb="7">
      <t>ケイザイテキ</t>
    </rPh>
    <rPh sb="7" eb="9">
      <t>フタン</t>
    </rPh>
    <rPh sb="10" eb="11">
      <t>ヘ</t>
    </rPh>
    <phoneticPr fontId="2"/>
  </si>
  <si>
    <t>里帰り等で県外で妊婦健診等を受診した場合の健診費用は自己負担となるが、費用の一部の助成を行い経済的負担を減らすことができた。</t>
    <rPh sb="0" eb="2">
      <t>サトガエ</t>
    </rPh>
    <rPh sb="3" eb="4">
      <t>トウ</t>
    </rPh>
    <rPh sb="5" eb="7">
      <t>ケンガイ</t>
    </rPh>
    <rPh sb="8" eb="10">
      <t>ニンプ</t>
    </rPh>
    <rPh sb="10" eb="12">
      <t>ケンシン</t>
    </rPh>
    <rPh sb="12" eb="13">
      <t>トウ</t>
    </rPh>
    <rPh sb="14" eb="16">
      <t>ジュシン</t>
    </rPh>
    <rPh sb="18" eb="20">
      <t>バアイ</t>
    </rPh>
    <rPh sb="21" eb="23">
      <t>ケンシン</t>
    </rPh>
    <rPh sb="23" eb="25">
      <t>ヒヨウ</t>
    </rPh>
    <rPh sb="26" eb="28">
      <t>ジコ</t>
    </rPh>
    <rPh sb="28" eb="30">
      <t>フタン</t>
    </rPh>
    <rPh sb="35" eb="37">
      <t>ヒヨウ</t>
    </rPh>
    <rPh sb="38" eb="40">
      <t>イチブ</t>
    </rPh>
    <rPh sb="41" eb="43">
      <t>ジョセイ</t>
    </rPh>
    <rPh sb="44" eb="45">
      <t>オコナ</t>
    </rPh>
    <rPh sb="46" eb="49">
      <t>ケイザイテキ</t>
    </rPh>
    <rPh sb="49" eb="51">
      <t>フタン</t>
    </rPh>
    <rPh sb="52" eb="53">
      <t>ヘ</t>
    </rPh>
    <phoneticPr fontId="2"/>
  </si>
  <si>
    <t>JAえひめ中央農協</t>
    <phoneticPr fontId="2"/>
  </si>
  <si>
    <t>・苗木導入（柑橘：宮川早生、興津早生、石地温州、せとか、デコポンＭ１６、紅まどんな、甘平、愛媛果試48号　落葉果樹：栗、キウイ、ブルーベリー　常緑果樹：びわ）
・堆肥導入（市が指定する堆肥の購入）
・高齢者の栗剪定（高齢農家が農業生産法人等の農作業受託組織に管理園地の剪定作業を委託する経費）</t>
    <phoneticPr fontId="2"/>
  </si>
  <si>
    <t>農業振興地域内農地において、減農薬や有機農業等の環境保全型農業に取り組む農業者団体等に対する補助</t>
    <phoneticPr fontId="2"/>
  </si>
  <si>
    <t>就農初期段階にあり経営が不安定な青年就農者に対して生計が安定するまで支給される補助</t>
    <phoneticPr fontId="2"/>
  </si>
  <si>
    <t>有機農業への取組12,000円/10a</t>
    <phoneticPr fontId="2"/>
  </si>
  <si>
    <t>年間250,000円を上限（H30年度までは225,000円、R元年度から200,000円）</t>
    <phoneticPr fontId="2"/>
  </si>
  <si>
    <t>予算に定めた額（H30年度までは180,000円、R元年度からは160,000円）</t>
    <phoneticPr fontId="2"/>
  </si>
  <si>
    <t>上限350,000円（Ｈ30年度までは270,000円、Ｈ３１年度から240,000円）</t>
    <phoneticPr fontId="2"/>
  </si>
  <si>
    <t>上限460,000円（Ｈ30年度までは360,000円、Ｈ３１年度から320,000円）</t>
    <phoneticPr fontId="2"/>
  </si>
  <si>
    <t>上限400,000円（Ｈ29年度までは360,000円、Ｈ30年度から300,000円）</t>
    <phoneticPr fontId="2"/>
  </si>
  <si>
    <t>市定額　30,000円</t>
    <rPh sb="0" eb="1">
      <t>シ</t>
    </rPh>
    <rPh sb="1" eb="3">
      <t>テイガク</t>
    </rPh>
    <rPh sb="10" eb="11">
      <t>エン</t>
    </rPh>
    <phoneticPr fontId="2"/>
  </si>
  <si>
    <t>農地中間管理機構への農地集積が1,401a図られた。</t>
    <rPh sb="0" eb="2">
      <t>ノウチ</t>
    </rPh>
    <rPh sb="2" eb="4">
      <t>チュウカン</t>
    </rPh>
    <rPh sb="4" eb="6">
      <t>カンリ</t>
    </rPh>
    <rPh sb="6" eb="8">
      <t>キコウ</t>
    </rPh>
    <rPh sb="10" eb="12">
      <t>ノウチ</t>
    </rPh>
    <rPh sb="12" eb="14">
      <t>シュウセキ</t>
    </rPh>
    <rPh sb="21" eb="22">
      <t>ハカ</t>
    </rPh>
    <phoneticPr fontId="2"/>
  </si>
  <si>
    <t>そばの生産振興により耕作放棄地解消を推進し、農業経営の安定向上が図られた。</t>
    <phoneticPr fontId="2"/>
  </si>
  <si>
    <t>年間300,000円を上限（H29年度までは400,000円、Ｈ30年度から300,000円）</t>
    <phoneticPr fontId="2"/>
  </si>
  <si>
    <t>(地域集積協力金）集積率４％～１５％未満⇒10a当たり10,000円。集積率15％以上⇒10a当たり16,000円。
（経営転換協力金）10a当たり15,000円。</t>
    <rPh sb="1" eb="3">
      <t>チイキ</t>
    </rPh>
    <rPh sb="3" eb="5">
      <t>シュウセキ</t>
    </rPh>
    <rPh sb="5" eb="8">
      <t>キョウリョクキン</t>
    </rPh>
    <rPh sb="9" eb="11">
      <t>シュウセキ</t>
    </rPh>
    <rPh sb="11" eb="12">
      <t>リツ</t>
    </rPh>
    <rPh sb="18" eb="20">
      <t>ミマン</t>
    </rPh>
    <rPh sb="24" eb="25">
      <t>ア</t>
    </rPh>
    <rPh sb="29" eb="34">
      <t>０００エン</t>
    </rPh>
    <rPh sb="35" eb="37">
      <t>シュウセキ</t>
    </rPh>
    <rPh sb="37" eb="38">
      <t>リツ</t>
    </rPh>
    <rPh sb="41" eb="43">
      <t>イジョウ</t>
    </rPh>
    <rPh sb="47" eb="48">
      <t>ア</t>
    </rPh>
    <rPh sb="60" eb="62">
      <t>ケイエイ</t>
    </rPh>
    <rPh sb="62" eb="64">
      <t>テンカン</t>
    </rPh>
    <rPh sb="64" eb="67">
      <t>キョウリョクキン</t>
    </rPh>
    <rPh sb="71" eb="72">
      <t>ア</t>
    </rPh>
    <phoneticPr fontId="2"/>
  </si>
  <si>
    <t>犬及び猫の望まない繁殖の防止に寄与することができた。</t>
    <phoneticPr fontId="2"/>
  </si>
  <si>
    <t>太陽光発電の固定価格買取期間が終了後、蓄電池システムの市民ニーズは高く、身近な地球温暖化防止対策として、CO2削減効果とともに、環境意識の浸透に貢献した。また、災害時の備えとしても有効であり、防災意識の浸透にも貢献した。</t>
    <phoneticPr fontId="2"/>
  </si>
  <si>
    <t>家庭でのごみ資源化の実践を推進し、ごみの減量化や生活環境の保全に貢献した。</t>
    <rPh sb="0" eb="2">
      <t>カテイ</t>
    </rPh>
    <rPh sb="6" eb="9">
      <t>シゲンカ</t>
    </rPh>
    <rPh sb="10" eb="12">
      <t>ジッセン</t>
    </rPh>
    <rPh sb="13" eb="15">
      <t>スイシン</t>
    </rPh>
    <rPh sb="20" eb="23">
      <t>ゲンリョウカ</t>
    </rPh>
    <rPh sb="24" eb="26">
      <t>セイカツ</t>
    </rPh>
    <rPh sb="26" eb="28">
      <t>カンキョウ</t>
    </rPh>
    <rPh sb="29" eb="31">
      <t>ホゼン</t>
    </rPh>
    <rPh sb="32" eb="34">
      <t>コウケン</t>
    </rPh>
    <phoneticPr fontId="2"/>
  </si>
  <si>
    <t>自己資質の向上と人権意識の高揚に努めることができた。</t>
    <rPh sb="0" eb="2">
      <t>ジコ</t>
    </rPh>
    <rPh sb="2" eb="4">
      <t>シシツ</t>
    </rPh>
    <rPh sb="5" eb="7">
      <t>コウジョウ</t>
    </rPh>
    <rPh sb="8" eb="10">
      <t>ジンケン</t>
    </rPh>
    <rPh sb="10" eb="12">
      <t>イシキ</t>
    </rPh>
    <rPh sb="13" eb="15">
      <t>コウヨウ</t>
    </rPh>
    <rPh sb="16" eb="17">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</si>
</sst>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1">
    <font>
      <sz val="11"/>
      <color theme="1"/>
      <name val="游ゴシック"/>
      <family val="2"/>
      <scheme val="minor"/>
    </font>
    <font>
      <sz val="18"/>
      <name val="BIZ UDPゴシック"/>
      <family val="3"/>
      <charset val="128"/>
    </font>
    <font>
      <sz val="6"/>
      <name val="游ゴシック"/>
      <family val="3"/>
      <charset val="128"/>
      <scheme val="minor"/>
    </font>
    <font>
      <sz val="11"/>
      <name val="BIZ UDPゴシック"/>
      <family val="3"/>
      <charset val="128"/>
    </font>
    <font>
      <sz val="12"/>
      <color theme="1"/>
      <name val="ＭＳ 明朝"/>
      <family val="2"/>
      <charset val="128"/>
    </font>
    <font>
      <sz val="11"/>
      <color theme="1"/>
      <name val="BIZ UDPゴシック"/>
      <family val="3"/>
      <charset val="128"/>
    </font>
    <font>
      <sz val="11"/>
      <color theme="1"/>
      <name val="游ゴシック"/>
      <family val="2"/>
      <scheme val="minor"/>
    </font>
    <font>
      <u/>
      <sz val="11"/>
      <color theme="10"/>
      <name val="游ゴシック"/>
      <family val="2"/>
      <scheme val="minor"/>
    </font>
    <font>
      <u/>
      <sz val="14"/>
      <color theme="10"/>
      <name val="BIZ UDゴシック"/>
      <family val="3"/>
      <charset val="128"/>
    </font>
    <font>
      <u/>
      <sz val="11"/>
      <color theme="10"/>
      <name val="BIZ UDPゴシック"/>
      <family val="3"/>
      <charset val="128"/>
    </font>
    <font>
      <sz val="6"/>
      <name val="游ゴシック"/>
      <family val="2"/>
      <charset val="128"/>
      <scheme val="minor"/>
    </font>
    <font>
      <sz val="10"/>
      <name val="BIZ UDPゴシック"/>
      <family val="3"/>
      <charset val="128"/>
    </font>
    <font>
      <b/>
      <sz val="9"/>
      <color indexed="81"/>
      <name val="MS P ゴシック"/>
      <family val="3"/>
      <charset val="128"/>
    </font>
    <font>
      <sz val="10"/>
      <name val="Microsoft JhengHei"/>
      <family val="2"/>
      <charset val="136"/>
    </font>
    <font>
      <sz val="9"/>
      <name val="BIZ UDPゴシック"/>
      <family val="3"/>
      <charset val="128"/>
    </font>
    <font>
      <u/>
      <sz val="11"/>
      <color theme="10"/>
      <name val="BIZ UDゴシック"/>
      <family val="3"/>
      <charset val="128"/>
    </font>
    <font>
      <sz val="11"/>
      <color theme="1"/>
      <name val="BIZ UDゴシック"/>
      <family val="3"/>
      <charset val="128"/>
    </font>
    <font>
      <sz val="11"/>
      <name val="BIZ UDゴシック"/>
      <family val="3"/>
      <charset val="128"/>
    </font>
    <font>
      <sz val="11"/>
      <name val="游ゴシック"/>
      <family val="2"/>
      <scheme val="minor"/>
    </font>
    <font>
      <sz val="10"/>
      <name val="游ゴシック"/>
      <family val="2"/>
      <scheme val="minor"/>
    </font>
    <font>
      <sz val="10"/>
      <color theme="1"/>
      <name val="游ゴシック"/>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
    <xf numFmtId="0" fontId="0" fillId="0" borderId="0"/>
    <xf numFmtId="0" fontId="4"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xf numFmtId="38" fontId="4" fillId="0" borderId="0" applyFont="0" applyFill="0" applyBorder="0" applyAlignment="0" applyProtection="0">
      <alignment vertical="center"/>
    </xf>
  </cellStyleXfs>
  <cellXfs count="166">
    <xf numFmtId="0" fontId="0" fillId="0" borderId="0" xfId="0"/>
    <xf numFmtId="0" fontId="1" fillId="0" borderId="0" xfId="0" applyFont="1" applyFill="1" applyAlignment="1">
      <alignment vertical="center"/>
    </xf>
    <xf numFmtId="0" fontId="3" fillId="0" borderId="0" xfId="0" applyNumberFormat="1" applyFont="1" applyFill="1" applyAlignment="1">
      <alignment vertical="center"/>
    </xf>
    <xf numFmtId="0" fontId="3" fillId="0" borderId="0" xfId="0" applyFont="1" applyFill="1" applyAlignment="1">
      <alignment vertical="center" wrapText="1"/>
    </xf>
    <xf numFmtId="176" fontId="3" fillId="0" borderId="0" xfId="0" applyNumberFormat="1" applyFont="1" applyFill="1" applyAlignment="1">
      <alignment horizontal="right" vertical="center" wrapText="1"/>
    </xf>
    <xf numFmtId="177" fontId="3" fillId="0" borderId="0" xfId="0" applyNumberFormat="1" applyFont="1" applyFill="1" applyAlignment="1">
      <alignmen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vertical="center"/>
    </xf>
    <xf numFmtId="178" fontId="3" fillId="2" borderId="1" xfId="0" applyNumberFormat="1"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3" fillId="2" borderId="1" xfId="0" applyFont="1" applyFill="1" applyBorder="1" applyAlignment="1">
      <alignment vertical="center" shrinkToFit="1"/>
    </xf>
    <xf numFmtId="178" fontId="3" fillId="2" borderId="1" xfId="0" applyNumberFormat="1" applyFont="1" applyFill="1" applyBorder="1" applyAlignment="1">
      <alignment vertical="center" shrinkToFit="1"/>
    </xf>
    <xf numFmtId="176" fontId="9" fillId="2" borderId="1" xfId="3" applyNumberFormat="1" applyFont="1" applyFill="1" applyBorder="1" applyAlignment="1">
      <alignment horizontal="right" vertical="center" wrapText="1"/>
    </xf>
    <xf numFmtId="178" fontId="3" fillId="2" borderId="1" xfId="0" applyNumberFormat="1" applyFont="1" applyFill="1" applyBorder="1" applyAlignment="1">
      <alignment vertical="center"/>
    </xf>
    <xf numFmtId="0" fontId="3" fillId="2" borderId="0" xfId="0" applyFont="1" applyFill="1" applyAlignment="1">
      <alignment vertical="center" wrapText="1"/>
    </xf>
    <xf numFmtId="3" fontId="3" fillId="2" borderId="1" xfId="0" applyNumberFormat="1" applyFont="1" applyFill="1" applyBorder="1" applyAlignment="1">
      <alignment vertical="center" shrinkToFit="1"/>
    </xf>
    <xf numFmtId="0" fontId="3" fillId="2" borderId="1" xfId="0" applyFont="1" applyFill="1" applyBorder="1" applyAlignment="1">
      <alignment horizontal="left" vertical="center" wrapText="1"/>
    </xf>
    <xf numFmtId="0" fontId="3" fillId="0" borderId="0" xfId="0" applyFont="1" applyFill="1" applyAlignment="1">
      <alignment vertical="center"/>
    </xf>
    <xf numFmtId="0" fontId="3" fillId="2" borderId="1" xfId="0" applyFont="1" applyFill="1" applyBorder="1" applyAlignment="1">
      <alignment vertical="center"/>
    </xf>
    <xf numFmtId="0" fontId="3" fillId="2" borderId="1" xfId="1" applyFont="1" applyFill="1" applyBorder="1">
      <alignment vertical="center"/>
    </xf>
    <xf numFmtId="177" fontId="3" fillId="2" borderId="1" xfId="0" applyNumberFormat="1" applyFont="1" applyFill="1" applyBorder="1" applyAlignment="1">
      <alignment vertical="center" wrapText="1"/>
    </xf>
    <xf numFmtId="177" fontId="3" fillId="2" borderId="1" xfId="0" applyNumberFormat="1" applyFont="1" applyFill="1" applyBorder="1" applyAlignment="1">
      <alignment vertical="center" wrapText="1" shrinkToFit="1"/>
    </xf>
    <xf numFmtId="3" fontId="3" fillId="2" borderId="1" xfId="0" applyNumberFormat="1" applyFont="1" applyFill="1" applyBorder="1" applyAlignment="1">
      <alignment vertical="center"/>
    </xf>
    <xf numFmtId="0" fontId="3" fillId="2" borderId="1" xfId="0" applyNumberFormat="1" applyFont="1" applyFill="1" applyBorder="1" applyAlignment="1">
      <alignment vertical="center" wrapText="1"/>
    </xf>
    <xf numFmtId="56" fontId="3" fillId="2" borderId="1" xfId="0" applyNumberFormat="1" applyFont="1" applyFill="1" applyBorder="1" applyAlignment="1">
      <alignment vertical="center" wrapText="1"/>
    </xf>
    <xf numFmtId="0" fontId="3" fillId="3" borderId="1" xfId="1" applyFont="1" applyFill="1" applyBorder="1" applyAlignment="1">
      <alignment horizontal="center" vertical="center"/>
    </xf>
    <xf numFmtId="0" fontId="3" fillId="3" borderId="1" xfId="0" applyFont="1" applyFill="1" applyBorder="1" applyAlignment="1">
      <alignment horizontal="center" vertical="center" wrapText="1" shrinkToFit="1"/>
    </xf>
    <xf numFmtId="177" fontId="3" fillId="3" borderId="1" xfId="0" applyNumberFormat="1" applyFont="1" applyFill="1" applyBorder="1" applyAlignment="1">
      <alignment horizontal="center" vertical="center"/>
    </xf>
    <xf numFmtId="0" fontId="3" fillId="2" borderId="5" xfId="0" applyFont="1" applyFill="1" applyBorder="1" applyAlignment="1">
      <alignment vertical="center" wrapText="1"/>
    </xf>
    <xf numFmtId="177" fontId="3" fillId="2" borderId="5" xfId="0" applyNumberFormat="1" applyFont="1" applyFill="1" applyBorder="1" applyAlignment="1">
      <alignment vertical="center" wrapText="1"/>
    </xf>
    <xf numFmtId="0" fontId="3" fillId="2" borderId="1" xfId="1"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wrapText="1"/>
    </xf>
    <xf numFmtId="176" fontId="3" fillId="2" borderId="5" xfId="0" applyNumberFormat="1" applyFont="1" applyFill="1" applyBorder="1" applyAlignment="1">
      <alignment horizontal="right" vertical="center" wrapText="1"/>
    </xf>
    <xf numFmtId="0" fontId="3" fillId="2" borderId="5" xfId="1" applyFont="1" applyFill="1" applyBorder="1" applyAlignment="1">
      <alignment vertical="center" wrapText="1"/>
    </xf>
    <xf numFmtId="0" fontId="3" fillId="2" borderId="5" xfId="1" applyFont="1" applyFill="1" applyBorder="1">
      <alignment vertical="center"/>
    </xf>
    <xf numFmtId="0" fontId="3" fillId="2" borderId="1" xfId="0" applyNumberFormat="1" applyFont="1" applyFill="1" applyBorder="1" applyAlignment="1">
      <alignment vertical="center"/>
    </xf>
    <xf numFmtId="0" fontId="11"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16" fillId="0" borderId="0" xfId="0" applyFont="1" applyAlignment="1">
      <alignment vertical="center"/>
    </xf>
    <xf numFmtId="0" fontId="16" fillId="0" borderId="0" xfId="0" applyFont="1" applyAlignment="1">
      <alignment horizontal="righ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5" fillId="0" borderId="1" xfId="3" applyFont="1" applyBorder="1" applyAlignment="1">
      <alignment vertical="center"/>
    </xf>
    <xf numFmtId="0" fontId="17" fillId="0" borderId="1" xfId="0" applyFont="1" applyFill="1" applyBorder="1" applyAlignment="1">
      <alignment vertical="center" wrapText="1"/>
    </xf>
    <xf numFmtId="0" fontId="17" fillId="0" borderId="1" xfId="0" applyFont="1" applyFill="1" applyBorder="1" applyAlignment="1">
      <alignment horizontal="right" vertical="center"/>
    </xf>
    <xf numFmtId="176" fontId="17" fillId="0" borderId="1" xfId="0" applyNumberFormat="1" applyFont="1" applyFill="1" applyBorder="1" applyAlignment="1">
      <alignment horizontal="righ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176" fontId="17" fillId="0" borderId="0" xfId="0" applyNumberFormat="1" applyFont="1" applyFill="1" applyBorder="1" applyAlignment="1">
      <alignment vertical="center" wrapText="1"/>
    </xf>
    <xf numFmtId="177" fontId="17" fillId="0" borderId="0" xfId="0" applyNumberFormat="1" applyFont="1" applyFill="1" applyBorder="1" applyAlignment="1">
      <alignment vertical="center"/>
    </xf>
    <xf numFmtId="0" fontId="15" fillId="0" borderId="1" xfId="3" applyFont="1" applyFill="1" applyBorder="1" applyAlignment="1">
      <alignment vertical="center"/>
    </xf>
    <xf numFmtId="0" fontId="15" fillId="0" borderId="1" xfId="3" applyFont="1" applyFill="1" applyBorder="1" applyAlignment="1">
      <alignment vertical="center" wrapText="1"/>
    </xf>
    <xf numFmtId="0" fontId="16" fillId="0" borderId="1" xfId="0" applyFont="1" applyBorder="1" applyAlignment="1">
      <alignment horizontal="right" vertical="center"/>
    </xf>
    <xf numFmtId="177" fontId="1" fillId="0" borderId="8" xfId="0" applyNumberFormat="1" applyFont="1" applyFill="1" applyBorder="1" applyAlignment="1">
      <alignment vertical="center"/>
    </xf>
    <xf numFmtId="177" fontId="3" fillId="0" borderId="9" xfId="0" applyNumberFormat="1" applyFont="1" applyFill="1" applyBorder="1" applyAlignment="1">
      <alignment vertical="center"/>
    </xf>
    <xf numFmtId="177" fontId="3" fillId="0" borderId="9" xfId="0" applyNumberFormat="1" applyFont="1" applyFill="1" applyBorder="1" applyAlignment="1">
      <alignment vertical="center" shrinkToFit="1"/>
    </xf>
    <xf numFmtId="177" fontId="3" fillId="0" borderId="10" xfId="0" applyNumberFormat="1" applyFont="1" applyFill="1" applyBorder="1" applyAlignment="1">
      <alignment vertical="center"/>
    </xf>
    <xf numFmtId="177" fontId="3" fillId="0" borderId="0" xfId="0" applyNumberFormat="1" applyFont="1" applyFill="1" applyAlignment="1">
      <alignment vertical="center" wrapText="1"/>
    </xf>
    <xf numFmtId="177" fontId="3" fillId="0" borderId="0" xfId="0" applyNumberFormat="1" applyFont="1" applyFill="1" applyAlignment="1">
      <alignment vertical="center" shrinkToFit="1"/>
    </xf>
    <xf numFmtId="0" fontId="9" fillId="0" borderId="1" xfId="3" applyFont="1" applyFill="1" applyBorder="1" applyAlignment="1">
      <alignment vertical="center"/>
    </xf>
    <xf numFmtId="177" fontId="3" fillId="0" borderId="1"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shrinkToFit="1"/>
    </xf>
    <xf numFmtId="177" fontId="3" fillId="0" borderId="11" xfId="0" applyNumberFormat="1" applyFont="1" applyFill="1" applyBorder="1" applyAlignment="1">
      <alignment vertical="center"/>
    </xf>
    <xf numFmtId="177" fontId="3" fillId="0" borderId="12" xfId="0" applyNumberFormat="1" applyFont="1" applyFill="1" applyBorder="1" applyAlignment="1">
      <alignment horizontal="center" vertical="center" shrinkToFit="1"/>
    </xf>
    <xf numFmtId="177" fontId="3" fillId="0" borderId="14" xfId="0" applyNumberFormat="1" applyFont="1" applyFill="1" applyBorder="1" applyAlignment="1">
      <alignment horizontal="center" vertical="center" shrinkToFit="1"/>
    </xf>
    <xf numFmtId="177" fontId="3" fillId="0" borderId="15" xfId="0" applyNumberFormat="1" applyFont="1" applyFill="1" applyBorder="1" applyAlignment="1">
      <alignment vertical="center"/>
    </xf>
    <xf numFmtId="177" fontId="3" fillId="0" borderId="16" xfId="0" applyNumberFormat="1" applyFont="1" applyFill="1" applyBorder="1" applyAlignment="1">
      <alignment horizontal="center" vertical="center" shrinkToFit="1"/>
    </xf>
    <xf numFmtId="177" fontId="3" fillId="0" borderId="17" xfId="0" applyNumberFormat="1" applyFont="1" applyFill="1" applyBorder="1" applyAlignment="1">
      <alignment vertical="center"/>
    </xf>
    <xf numFmtId="177" fontId="3" fillId="0" borderId="18" xfId="0" applyNumberFormat="1" applyFont="1" applyFill="1" applyBorder="1" applyAlignment="1">
      <alignment horizontal="center" vertical="center" shrinkToFit="1"/>
    </xf>
    <xf numFmtId="177" fontId="3" fillId="0" borderId="19" xfId="0" applyNumberFormat="1" applyFont="1" applyFill="1" applyBorder="1" applyAlignment="1">
      <alignment vertical="center"/>
    </xf>
    <xf numFmtId="177" fontId="3" fillId="0" borderId="20" xfId="0" applyNumberFormat="1" applyFont="1" applyFill="1" applyBorder="1" applyAlignment="1">
      <alignment horizontal="center" vertical="center" shrinkToFit="1"/>
    </xf>
    <xf numFmtId="177" fontId="3" fillId="0" borderId="2" xfId="0" applyNumberFormat="1" applyFont="1" applyFill="1" applyBorder="1" applyAlignment="1">
      <alignment vertical="center"/>
    </xf>
    <xf numFmtId="177" fontId="3" fillId="0" borderId="2" xfId="0" applyNumberFormat="1" applyFont="1" applyFill="1" applyBorder="1" applyAlignment="1">
      <alignment vertical="center" shrinkToFit="1"/>
    </xf>
    <xf numFmtId="177" fontId="3" fillId="0" borderId="21" xfId="0" applyNumberFormat="1" applyFont="1" applyFill="1" applyBorder="1" applyAlignment="1">
      <alignment vertical="center"/>
    </xf>
    <xf numFmtId="177" fontId="3" fillId="0" borderId="11" xfId="0" applyNumberFormat="1" applyFont="1" applyFill="1" applyBorder="1" applyAlignment="1">
      <alignment vertical="center" wrapText="1"/>
    </xf>
    <xf numFmtId="177" fontId="3" fillId="0" borderId="10" xfId="0" applyNumberFormat="1" applyFont="1" applyFill="1" applyBorder="1" applyAlignment="1">
      <alignment vertical="center" wrapText="1"/>
    </xf>
    <xf numFmtId="177" fontId="3" fillId="0" borderId="19" xfId="0" applyNumberFormat="1" applyFont="1" applyFill="1" applyBorder="1" applyAlignment="1">
      <alignment vertical="center" wrapText="1"/>
    </xf>
    <xf numFmtId="177" fontId="3" fillId="0" borderId="21" xfId="0" applyNumberFormat="1" applyFont="1" applyFill="1" applyBorder="1" applyAlignment="1">
      <alignment vertical="center" wrapText="1"/>
    </xf>
    <xf numFmtId="177" fontId="3" fillId="0" borderId="15" xfId="0" applyNumberFormat="1" applyFont="1" applyFill="1" applyBorder="1" applyAlignment="1">
      <alignment vertical="center" wrapText="1"/>
    </xf>
    <xf numFmtId="177" fontId="3" fillId="0" borderId="17" xfId="0" applyNumberFormat="1" applyFont="1" applyFill="1" applyBorder="1" applyAlignment="1">
      <alignment vertical="center" wrapText="1"/>
    </xf>
    <xf numFmtId="178" fontId="3" fillId="2" borderId="1" xfId="0" applyNumberFormat="1" applyFont="1" applyFill="1" applyBorder="1" applyAlignment="1">
      <alignment vertical="center" wrapText="1" shrinkToFit="1"/>
    </xf>
    <xf numFmtId="3" fontId="3" fillId="2" borderId="1" xfId="2" applyNumberFormat="1" applyFont="1" applyFill="1" applyBorder="1" applyAlignment="1">
      <alignment vertical="center"/>
    </xf>
    <xf numFmtId="3" fontId="3" fillId="2" borderId="1" xfId="2" applyNumberFormat="1" applyFont="1" applyFill="1" applyBorder="1" applyAlignment="1">
      <alignment horizontal="right" vertical="center" wrapText="1"/>
    </xf>
    <xf numFmtId="3" fontId="3" fillId="2" borderId="1" xfId="2" applyNumberFormat="1" applyFont="1" applyFill="1" applyBorder="1" applyAlignment="1">
      <alignment vertical="center" shrinkToFit="1"/>
    </xf>
    <xf numFmtId="3" fontId="3" fillId="2" borderId="1" xfId="1" applyNumberFormat="1" applyFont="1" applyFill="1" applyBorder="1" applyAlignment="1">
      <alignment vertical="center" shrinkToFit="1"/>
    </xf>
    <xf numFmtId="3" fontId="3" fillId="2" borderId="1" xfId="0" applyNumberFormat="1" applyFont="1" applyFill="1" applyBorder="1" applyAlignment="1">
      <alignment horizontal="right" vertical="center" shrinkToFit="1"/>
    </xf>
    <xf numFmtId="3" fontId="14" fillId="2" borderId="1" xfId="0" applyNumberFormat="1" applyFont="1" applyFill="1" applyBorder="1" applyAlignment="1">
      <alignment horizontal="right" vertical="center" wrapText="1"/>
    </xf>
    <xf numFmtId="3" fontId="9" fillId="2" borderId="1" xfId="3"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shrinkToFit="1"/>
    </xf>
    <xf numFmtId="3" fontId="3" fillId="2" borderId="1" xfId="0" applyNumberFormat="1" applyFont="1" applyFill="1" applyBorder="1" applyAlignment="1">
      <alignment horizontal="right" vertical="center"/>
    </xf>
    <xf numFmtId="3" fontId="3" fillId="2" borderId="1" xfId="3" applyNumberFormat="1" applyFont="1" applyFill="1" applyBorder="1" applyAlignment="1">
      <alignment horizontal="righ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8" fillId="0" borderId="2" xfId="3" applyFont="1" applyFill="1" applyBorder="1" applyAlignment="1">
      <alignment horizontal="left" vertical="center"/>
    </xf>
    <xf numFmtId="177" fontId="3" fillId="0" borderId="0" xfId="0" applyNumberFormat="1" applyFont="1" applyFill="1" applyBorder="1" applyAlignment="1">
      <alignment vertical="center" wrapText="1"/>
    </xf>
    <xf numFmtId="177" fontId="18" fillId="0" borderId="0" xfId="0" applyNumberFormat="1" applyFont="1" applyFill="1" applyBorder="1" applyAlignment="1">
      <alignment vertical="center" wrapText="1"/>
    </xf>
    <xf numFmtId="177" fontId="3" fillId="0" borderId="0" xfId="0" applyNumberFormat="1" applyFont="1" applyFill="1" applyBorder="1" applyAlignment="1">
      <alignment vertical="center" shrinkToFit="1"/>
    </xf>
    <xf numFmtId="177" fontId="18" fillId="0" borderId="0" xfId="0" applyNumberFormat="1" applyFont="1" applyFill="1" applyBorder="1" applyAlignment="1">
      <alignment vertical="center" shrinkToFit="1"/>
    </xf>
    <xf numFmtId="177" fontId="3" fillId="0" borderId="8" xfId="0" applyNumberFormat="1" applyFont="1" applyFill="1" applyBorder="1" applyAlignment="1">
      <alignment vertical="center" wrapText="1"/>
    </xf>
    <xf numFmtId="177" fontId="3" fillId="0" borderId="9" xfId="0" applyNumberFormat="1" applyFont="1" applyFill="1" applyBorder="1" applyAlignment="1">
      <alignment vertical="center" wrapText="1"/>
    </xf>
    <xf numFmtId="177" fontId="3" fillId="0" borderId="10" xfId="0" applyNumberFormat="1" applyFont="1" applyFill="1" applyBorder="1" applyAlignment="1">
      <alignment vertical="center" wrapText="1"/>
    </xf>
    <xf numFmtId="177" fontId="3" fillId="0" borderId="14" xfId="0" applyNumberFormat="1" applyFont="1" applyFill="1" applyBorder="1" applyAlignment="1">
      <alignment vertical="center" wrapText="1"/>
    </xf>
    <xf numFmtId="177" fontId="3" fillId="0" borderId="17" xfId="0" applyNumberFormat="1" applyFont="1" applyFill="1" applyBorder="1" applyAlignment="1">
      <alignment vertical="center" wrapText="1"/>
    </xf>
    <xf numFmtId="0" fontId="0" fillId="0" borderId="18" xfId="0" applyFill="1" applyBorder="1" applyAlignment="1">
      <alignment vertical="center" wrapText="1"/>
    </xf>
    <xf numFmtId="0" fontId="0" fillId="0" borderId="2" xfId="0" applyFill="1" applyBorder="1" applyAlignment="1">
      <alignment vertical="center" wrapText="1"/>
    </xf>
    <xf numFmtId="0" fontId="0" fillId="0" borderId="21" xfId="0" applyFill="1" applyBorder="1" applyAlignment="1">
      <alignment vertical="center" wrapText="1"/>
    </xf>
    <xf numFmtId="177" fontId="3" fillId="0" borderId="2" xfId="0" applyNumberFormat="1" applyFont="1" applyFill="1" applyBorder="1" applyAlignment="1">
      <alignment vertical="center" wrapText="1"/>
    </xf>
    <xf numFmtId="177" fontId="18" fillId="0" borderId="2" xfId="0" applyNumberFormat="1" applyFont="1" applyFill="1" applyBorder="1" applyAlignment="1">
      <alignment vertical="center" wrapText="1"/>
    </xf>
    <xf numFmtId="177" fontId="3" fillId="0" borderId="2" xfId="0" applyNumberFormat="1" applyFont="1" applyFill="1" applyBorder="1" applyAlignment="1">
      <alignment vertical="center" shrinkToFit="1"/>
    </xf>
    <xf numFmtId="177" fontId="18" fillId="0" borderId="2" xfId="0" applyNumberFormat="1" applyFont="1" applyFill="1" applyBorder="1" applyAlignment="1">
      <alignment vertical="center" shrinkToFit="1"/>
    </xf>
    <xf numFmtId="177" fontId="3" fillId="0" borderId="6" xfId="0" applyNumberFormat="1" applyFont="1" applyFill="1" applyBorder="1" applyAlignment="1">
      <alignment horizontal="right" vertical="center" shrinkToFit="1"/>
    </xf>
    <xf numFmtId="177" fontId="3" fillId="0" borderId="4" xfId="0" applyNumberFormat="1" applyFont="1" applyFill="1" applyBorder="1" applyAlignment="1">
      <alignment horizontal="right" vertical="center" shrinkToFit="1"/>
    </xf>
    <xf numFmtId="177" fontId="3" fillId="0" borderId="23" xfId="0" applyNumberFormat="1" applyFont="1" applyFill="1" applyBorder="1" applyAlignment="1">
      <alignment horizontal="right" vertical="center" shrinkToFit="1"/>
    </xf>
    <xf numFmtId="177" fontId="3" fillId="0" borderId="24" xfId="0" applyNumberFormat="1" applyFont="1" applyFill="1" applyBorder="1" applyAlignment="1">
      <alignment horizontal="right" vertical="center" shrinkToFit="1"/>
    </xf>
    <xf numFmtId="0" fontId="0" fillId="0" borderId="4" xfId="0" applyFill="1" applyBorder="1" applyAlignment="1">
      <alignment horizontal="right" vertical="center" shrinkToFit="1"/>
    </xf>
    <xf numFmtId="0" fontId="0" fillId="0" borderId="7" xfId="0" applyFill="1" applyBorder="1" applyAlignment="1">
      <alignment horizontal="right" vertical="center" shrinkToFit="1"/>
    </xf>
    <xf numFmtId="177" fontId="9" fillId="0" borderId="3" xfId="3" applyNumberFormat="1" applyFont="1" applyFill="1" applyBorder="1" applyAlignment="1">
      <alignment horizontal="center" vertical="center"/>
    </xf>
    <xf numFmtId="177" fontId="9" fillId="0" borderId="13" xfId="3" applyNumberFormat="1" applyFont="1" applyFill="1" applyBorder="1" applyAlignment="1">
      <alignment horizontal="center" vertical="center"/>
    </xf>
    <xf numFmtId="177" fontId="9" fillId="0" borderId="22" xfId="3" applyNumberFormat="1" applyFont="1" applyFill="1" applyBorder="1" applyAlignment="1">
      <alignment horizontal="center" vertical="center"/>
    </xf>
    <xf numFmtId="177" fontId="3" fillId="0" borderId="3" xfId="0" applyNumberFormat="1" applyFont="1" applyFill="1" applyBorder="1" applyAlignment="1">
      <alignment vertical="center" wrapText="1"/>
    </xf>
    <xf numFmtId="177" fontId="3" fillId="0" borderId="13" xfId="0" applyNumberFormat="1" applyFont="1" applyFill="1" applyBorder="1" applyAlignment="1">
      <alignment vertical="center" wrapText="1"/>
    </xf>
    <xf numFmtId="0" fontId="0" fillId="0" borderId="22" xfId="0" applyFill="1" applyBorder="1" applyAlignment="1">
      <alignment vertical="center" wrapText="1"/>
    </xf>
    <xf numFmtId="177" fontId="18" fillId="0" borderId="9" xfId="0" applyNumberFormat="1" applyFont="1" applyFill="1" applyBorder="1" applyAlignment="1">
      <alignment vertical="center" wrapText="1"/>
    </xf>
    <xf numFmtId="177" fontId="3" fillId="0" borderId="1" xfId="0" applyNumberFormat="1" applyFont="1" applyFill="1" applyBorder="1" applyAlignment="1">
      <alignment horizontal="center" vertical="center"/>
    </xf>
    <xf numFmtId="177" fontId="3" fillId="0" borderId="22" xfId="0" applyNumberFormat="1" applyFont="1" applyFill="1" applyBorder="1" applyAlignment="1">
      <alignment vertical="center" wrapText="1"/>
    </xf>
    <xf numFmtId="0" fontId="0" fillId="0" borderId="13" xfId="0" applyFill="1" applyBorder="1" applyAlignment="1">
      <alignmen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0" fillId="0" borderId="14" xfId="0" applyFill="1" applyBorder="1" applyAlignment="1">
      <alignment vertical="center" wrapText="1"/>
    </xf>
    <xf numFmtId="0" fontId="0" fillId="0" borderId="0" xfId="0" applyFill="1" applyBorder="1" applyAlignment="1">
      <alignment vertical="center" wrapText="1"/>
    </xf>
    <xf numFmtId="0" fontId="0" fillId="0" borderId="17" xfId="0" applyFill="1" applyBorder="1" applyAlignment="1">
      <alignment vertical="center" wrapText="1"/>
    </xf>
    <xf numFmtId="0" fontId="5" fillId="0" borderId="3" xfId="0" applyFont="1" applyFill="1" applyBorder="1" applyAlignment="1">
      <alignment vertical="center" wrapText="1"/>
    </xf>
    <xf numFmtId="0" fontId="5" fillId="0" borderId="13" xfId="0" applyFont="1" applyFill="1" applyBorder="1" applyAlignment="1">
      <alignment vertical="center" wrapText="1"/>
    </xf>
    <xf numFmtId="0" fontId="5" fillId="0" borderId="22"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vertical="center" wrapText="1"/>
    </xf>
    <xf numFmtId="0" fontId="5" fillId="0" borderId="2" xfId="0" applyFont="1" applyFill="1" applyBorder="1" applyAlignment="1">
      <alignment vertical="center" wrapText="1"/>
    </xf>
    <xf numFmtId="0" fontId="5" fillId="0" borderId="21" xfId="0" applyFont="1" applyFill="1" applyBorder="1" applyAlignment="1">
      <alignment vertical="center" wrapText="1"/>
    </xf>
    <xf numFmtId="177" fontId="3" fillId="0" borderId="8" xfId="0" applyNumberFormat="1" applyFont="1" applyFill="1" applyBorder="1" applyAlignment="1">
      <alignment horizontal="center" vertical="center" shrinkToFit="1"/>
    </xf>
    <xf numFmtId="177" fontId="3" fillId="0" borderId="14" xfId="0" applyNumberFormat="1" applyFont="1" applyFill="1" applyBorder="1" applyAlignment="1">
      <alignment horizontal="center" vertical="center" shrinkToFit="1"/>
    </xf>
    <xf numFmtId="177" fontId="9" fillId="0" borderId="1" xfId="3" applyNumberFormat="1" applyFont="1" applyFill="1" applyBorder="1" applyAlignment="1">
      <alignment horizontal="center" vertical="center"/>
    </xf>
    <xf numFmtId="177" fontId="3" fillId="0" borderId="1" xfId="0" applyNumberFormat="1" applyFont="1" applyFill="1" applyBorder="1" applyAlignment="1">
      <alignment vertical="center" wrapText="1"/>
    </xf>
    <xf numFmtId="0" fontId="0" fillId="0" borderId="1" xfId="0" applyFill="1" applyBorder="1" applyAlignment="1">
      <alignment vertical="center" wrapText="1"/>
    </xf>
    <xf numFmtId="177" fontId="11" fillId="0" borderId="24" xfId="0" applyNumberFormat="1" applyFont="1" applyFill="1" applyBorder="1" applyAlignment="1">
      <alignment horizontal="right" vertical="center" shrinkToFit="1"/>
    </xf>
    <xf numFmtId="0" fontId="19" fillId="0" borderId="4" xfId="0" applyFont="1" applyFill="1" applyBorder="1" applyAlignment="1">
      <alignment horizontal="right" vertical="center" shrinkToFit="1"/>
    </xf>
    <xf numFmtId="0" fontId="19" fillId="0" borderId="7" xfId="0" applyFont="1" applyFill="1" applyBorder="1" applyAlignment="1">
      <alignment horizontal="right" vertical="center" shrinkToFit="1"/>
    </xf>
    <xf numFmtId="3" fontId="11" fillId="0" borderId="9" xfId="0" applyNumberFormat="1" applyFont="1" applyFill="1" applyBorder="1" applyAlignment="1">
      <alignment vertical="center" shrinkToFit="1"/>
    </xf>
    <xf numFmtId="3" fontId="19" fillId="0" borderId="9" xfId="0" applyNumberFormat="1" applyFont="1" applyFill="1" applyBorder="1" applyAlignment="1">
      <alignment vertical="center" shrinkToFit="1"/>
    </xf>
    <xf numFmtId="3" fontId="11" fillId="0" borderId="0" xfId="0" applyNumberFormat="1" applyFont="1" applyFill="1" applyBorder="1" applyAlignment="1">
      <alignment vertical="center" shrinkToFit="1"/>
    </xf>
    <xf numFmtId="3" fontId="19" fillId="0" borderId="0" xfId="0" applyNumberFormat="1" applyFont="1" applyFill="1" applyBorder="1" applyAlignment="1">
      <alignment vertical="center" shrinkToFit="1"/>
    </xf>
    <xf numFmtId="3" fontId="11" fillId="0" borderId="2" xfId="0" applyNumberFormat="1" applyFont="1" applyFill="1" applyBorder="1" applyAlignment="1">
      <alignment vertical="center" shrinkToFit="1"/>
    </xf>
    <xf numFmtId="3" fontId="19" fillId="0" borderId="2" xfId="0" applyNumberFormat="1" applyFont="1" applyFill="1" applyBorder="1" applyAlignment="1">
      <alignment vertical="center" shrinkToFit="1"/>
    </xf>
    <xf numFmtId="3" fontId="11" fillId="0" borderId="9" xfId="0" applyNumberFormat="1" applyFont="1" applyFill="1" applyBorder="1" applyAlignment="1">
      <alignment horizontal="center" vertical="center" shrinkToFit="1"/>
    </xf>
    <xf numFmtId="0" fontId="20" fillId="0" borderId="4" xfId="0" applyFont="1" applyFill="1" applyBorder="1" applyAlignment="1">
      <alignment horizontal="right" vertical="center" shrinkToFit="1"/>
    </xf>
    <xf numFmtId="0" fontId="20" fillId="0" borderId="7" xfId="0" applyFont="1" applyFill="1" applyBorder="1" applyAlignment="1">
      <alignment horizontal="right" vertical="center" shrinkToFit="1"/>
    </xf>
  </cellXfs>
  <cellStyles count="5">
    <cellStyle name="ハイパーリンク" xfId="3" builtinId="8"/>
    <cellStyle name="桁区切り" xfId="2" builtinId="6"/>
    <cellStyle name="桁区切り 2" xfId="4" xr:uid="{966BB3F7-4695-4B9D-97BF-35F1F14D742A}"/>
    <cellStyle name="標準" xfId="0" builtinId="0"/>
    <cellStyle name="標準 2" xfId="1" xr:uid="{0A17C412-200E-4171-80B7-EB0667281A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DAA1-AB8B-4225-8C95-B7ECFD022DA9}">
  <dimension ref="A1:O13"/>
  <sheetViews>
    <sheetView tabSelected="1" workbookViewId="0"/>
  </sheetViews>
  <sheetFormatPr defaultRowHeight="27" customHeight="1"/>
  <cols>
    <col min="1" max="1" width="10.625" style="42" customWidth="1"/>
    <col min="2" max="2" width="26.625" style="42" customWidth="1"/>
    <col min="3" max="6" width="10.625" style="42" customWidth="1"/>
    <col min="7" max="16384" width="9" style="42"/>
  </cols>
  <sheetData>
    <row r="1" spans="1:15" ht="27" customHeight="1">
      <c r="A1" s="42" t="s">
        <v>1373</v>
      </c>
    </row>
    <row r="2" spans="1:15" ht="27" customHeight="1">
      <c r="F2" s="43" t="s">
        <v>1120</v>
      </c>
    </row>
    <row r="3" spans="1:15" ht="39" customHeight="1">
      <c r="A3" s="44" t="s">
        <v>1121</v>
      </c>
      <c r="B3" s="45" t="s">
        <v>1122</v>
      </c>
      <c r="C3" s="44" t="s">
        <v>1123</v>
      </c>
      <c r="D3" s="44" t="s">
        <v>1370</v>
      </c>
      <c r="E3" s="44" t="s">
        <v>1371</v>
      </c>
      <c r="F3" s="44" t="s">
        <v>1372</v>
      </c>
    </row>
    <row r="4" spans="1:15" s="50" customFormat="1" ht="27" customHeight="1">
      <c r="A4" s="46" t="str">
        <f>HYPERLINK("#交付一覧!A2","Ⅰ　議会費")</f>
        <v>Ⅰ　議会費</v>
      </c>
      <c r="B4" s="47" t="s">
        <v>1124</v>
      </c>
      <c r="C4" s="48">
        <v>1</v>
      </c>
      <c r="D4" s="49">
        <f>ROUNDUP(交付一覧!O5/1000,0)</f>
        <v>2280</v>
      </c>
      <c r="E4" s="49">
        <f>ROUNDUP(交付一覧!P5/1000,0)</f>
        <v>1292</v>
      </c>
      <c r="F4" s="49">
        <f>ROUNDUP(交付一覧!T5/1000,0)</f>
        <v>2060</v>
      </c>
      <c r="I4" s="51"/>
      <c r="J4" s="52"/>
      <c r="K4" s="51"/>
      <c r="L4" s="51"/>
      <c r="M4" s="51"/>
      <c r="N4" s="51"/>
      <c r="O4" s="53"/>
    </row>
    <row r="5" spans="1:15" s="50" customFormat="1" ht="27" customHeight="1">
      <c r="A5" s="54" t="str">
        <f>HYPERLINK("#交付一覧!A6","Ⅱ　総務費")</f>
        <v>Ⅱ　総務費</v>
      </c>
      <c r="B5" s="47" t="s">
        <v>1125</v>
      </c>
      <c r="C5" s="48">
        <v>16</v>
      </c>
      <c r="D5" s="49">
        <f>ROUNDUP(交付一覧!O24/1000,0)</f>
        <v>3728792</v>
      </c>
      <c r="E5" s="49">
        <f>ROUNDUP(交付一覧!P24/1000,0)</f>
        <v>3712831</v>
      </c>
      <c r="F5" s="49">
        <f>ROUNDUP(交付一覧!T24/1000,0)</f>
        <v>43437</v>
      </c>
      <c r="I5" s="51"/>
      <c r="J5" s="52"/>
      <c r="K5" s="51"/>
      <c r="L5" s="51"/>
      <c r="M5" s="51"/>
      <c r="N5" s="51"/>
      <c r="O5" s="53"/>
    </row>
    <row r="6" spans="1:15" s="50" customFormat="1" ht="27" customHeight="1">
      <c r="A6" s="54" t="str">
        <f>HYPERLINK("#交付一覧!A25","Ⅲ　民生費")</f>
        <v>Ⅲ　民生費</v>
      </c>
      <c r="B6" s="47" t="s">
        <v>1126</v>
      </c>
      <c r="C6" s="48">
        <v>27</v>
      </c>
      <c r="D6" s="49">
        <f>ROUNDUP(交付一覧!O54/1000,0)</f>
        <v>204921</v>
      </c>
      <c r="E6" s="49">
        <f>ROUNDUP(交付一覧!P54/1000,0)</f>
        <v>190378</v>
      </c>
      <c r="F6" s="49">
        <f>ROUNDUP(交付一覧!T54/1000,0)</f>
        <v>99282</v>
      </c>
      <c r="I6" s="51"/>
      <c r="J6" s="52"/>
      <c r="K6" s="51"/>
      <c r="L6" s="51"/>
      <c r="M6" s="51"/>
      <c r="N6" s="51"/>
      <c r="O6" s="53"/>
    </row>
    <row r="7" spans="1:15" s="50" customFormat="1" ht="27" customHeight="1">
      <c r="A7" s="54" t="str">
        <f>HYPERLINK("#交付一覧!A55","Ⅳ　衛生費")</f>
        <v>Ⅳ　衛生費</v>
      </c>
      <c r="B7" s="47" t="s">
        <v>1127</v>
      </c>
      <c r="C7" s="48">
        <v>14</v>
      </c>
      <c r="D7" s="49">
        <f>ROUNDUP(交付一覧!O71/1000,0)</f>
        <v>81335</v>
      </c>
      <c r="E7" s="49">
        <f>ROUNDUP(交付一覧!P71/1000,0)</f>
        <v>79350</v>
      </c>
      <c r="F7" s="49">
        <f>ROUNDUP(交付一覧!T71/1000,0)</f>
        <v>72055</v>
      </c>
      <c r="I7" s="51"/>
      <c r="J7" s="52"/>
      <c r="K7" s="51"/>
      <c r="L7" s="51"/>
      <c r="M7" s="51"/>
      <c r="N7" s="51"/>
      <c r="O7" s="53"/>
    </row>
    <row r="8" spans="1:15" s="50" customFormat="1" ht="27" customHeight="1">
      <c r="A8" s="55" t="str">
        <f>HYPERLINK("#交付一覧!A72","Ⅴ　農林水産業費")</f>
        <v>Ⅴ　農林水産業費</v>
      </c>
      <c r="B8" s="47" t="s">
        <v>1128</v>
      </c>
      <c r="C8" s="48">
        <v>57</v>
      </c>
      <c r="D8" s="49">
        <f>ROUNDUP(交付一覧!O131/1000,0)</f>
        <v>353360</v>
      </c>
      <c r="E8" s="49">
        <f>ROUNDUP(交付一覧!P131/1000,0)</f>
        <v>325204</v>
      </c>
      <c r="F8" s="49">
        <f>ROUNDUP(交付一覧!T131/1000,0)</f>
        <v>272682</v>
      </c>
      <c r="I8" s="51"/>
      <c r="J8" s="52"/>
      <c r="K8" s="51"/>
      <c r="L8" s="51"/>
      <c r="M8" s="51"/>
      <c r="N8" s="51"/>
      <c r="O8" s="53"/>
    </row>
    <row r="9" spans="1:15" s="50" customFormat="1" ht="27" customHeight="1">
      <c r="A9" s="63" t="str">
        <f>HYPERLINK("#交付一覧!A132","Ⅵ　商工費")</f>
        <v>Ⅵ　商工費</v>
      </c>
      <c r="B9" s="47" t="s">
        <v>1129</v>
      </c>
      <c r="C9" s="48">
        <v>25</v>
      </c>
      <c r="D9" s="49">
        <f>ROUNDUP(交付一覧!O159/1000,0)</f>
        <v>206890</v>
      </c>
      <c r="E9" s="49">
        <f>ROUNDUP(交付一覧!P159/1000,0)</f>
        <v>128926</v>
      </c>
      <c r="F9" s="49">
        <f>ROUNDUP(交付一覧!T159/1000,0)</f>
        <v>116044</v>
      </c>
      <c r="I9" s="51"/>
      <c r="J9" s="52"/>
      <c r="K9" s="51"/>
      <c r="L9" s="51"/>
      <c r="M9" s="51"/>
      <c r="N9" s="51"/>
      <c r="O9" s="53"/>
    </row>
    <row r="10" spans="1:15" s="50" customFormat="1" ht="27" customHeight="1">
      <c r="A10" s="63" t="str">
        <f>HYPERLINK("#交付一覧!A160","Ⅶ　土木費")</f>
        <v>Ⅶ　土木費</v>
      </c>
      <c r="B10" s="47" t="s">
        <v>1130</v>
      </c>
      <c r="C10" s="48">
        <v>4</v>
      </c>
      <c r="D10" s="49">
        <f>ROUNDUP(交付一覧!O166/1000,0)</f>
        <v>373346</v>
      </c>
      <c r="E10" s="49">
        <f>ROUNDUP(交付一覧!P166/1000,0)</f>
        <v>372154</v>
      </c>
      <c r="F10" s="49">
        <f>ROUNDUP(交付一覧!T166/1000,0)</f>
        <v>372935</v>
      </c>
      <c r="I10" s="51"/>
      <c r="J10" s="52"/>
      <c r="K10" s="51"/>
      <c r="L10" s="51"/>
      <c r="M10" s="51"/>
      <c r="N10" s="51"/>
      <c r="O10" s="53"/>
    </row>
    <row r="11" spans="1:15" s="50" customFormat="1" ht="27" customHeight="1">
      <c r="A11" s="63" t="str">
        <f>HYPERLINK("#交付一覧!A167","Ⅷ　消防費")</f>
        <v>Ⅷ　消防費</v>
      </c>
      <c r="B11" s="47" t="s">
        <v>1131</v>
      </c>
      <c r="C11" s="48">
        <v>2</v>
      </c>
      <c r="D11" s="49">
        <f>ROUNDUP(交付一覧!O171/1000,0)</f>
        <v>666</v>
      </c>
      <c r="E11" s="49">
        <f>ROUNDUP(交付一覧!P171/1000,0)</f>
        <v>543</v>
      </c>
      <c r="F11" s="49">
        <f>ROUNDUP(交付一覧!T171/1000,0)</f>
        <v>666</v>
      </c>
      <c r="I11" s="51"/>
      <c r="J11" s="52"/>
      <c r="K11" s="51"/>
      <c r="L11" s="51"/>
      <c r="M11" s="51"/>
      <c r="N11" s="51"/>
      <c r="O11" s="53"/>
    </row>
    <row r="12" spans="1:15" s="50" customFormat="1" ht="27" customHeight="1">
      <c r="A12" s="63" t="str">
        <f>HYPERLINK("#交付一覧!A172","Ⅸ　教育費")</f>
        <v>Ⅸ　教育費</v>
      </c>
      <c r="B12" s="47" t="s">
        <v>1132</v>
      </c>
      <c r="C12" s="48">
        <v>21</v>
      </c>
      <c r="D12" s="49">
        <f>ROUNDUP(交付一覧!O195/1000,0)</f>
        <v>28944</v>
      </c>
      <c r="E12" s="49">
        <f>ROUNDUP(交付一覧!P195/1000,0)</f>
        <v>26307</v>
      </c>
      <c r="F12" s="49">
        <f>ROUNDUP(交付一覧!T195/1000,0)</f>
        <v>22861</v>
      </c>
      <c r="I12" s="51"/>
      <c r="J12" s="52"/>
      <c r="K12" s="51"/>
      <c r="L12" s="51"/>
      <c r="M12" s="51"/>
      <c r="N12" s="51"/>
      <c r="O12" s="53"/>
    </row>
    <row r="13" spans="1:15" ht="27" customHeight="1">
      <c r="A13" s="97" t="s">
        <v>1133</v>
      </c>
      <c r="B13" s="98"/>
      <c r="C13" s="56">
        <f>SUM(C4:C12)</f>
        <v>167</v>
      </c>
      <c r="D13" s="49">
        <f t="shared" ref="D13:F13" si="0">SUM(D4:D12)</f>
        <v>4980534</v>
      </c>
      <c r="E13" s="49">
        <f t="shared" si="0"/>
        <v>4836985</v>
      </c>
      <c r="F13" s="49">
        <f t="shared" si="0"/>
        <v>1002022</v>
      </c>
    </row>
  </sheetData>
  <mergeCells count="1">
    <mergeCell ref="A13:B13"/>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988D-7D61-4D6A-B01B-82DA097A3034}">
  <dimension ref="A1:T195"/>
  <sheetViews>
    <sheetView view="pageBreakPreview" zoomScale="60" zoomScaleNormal="70" workbookViewId="0">
      <pane ySplit="3" topLeftCell="A4" activePane="bottomLeft" state="frozen"/>
      <selection activeCell="H1" sqref="H1"/>
      <selection pane="bottomLeft" activeCell="P5" activeCellId="8" sqref="P195 P171 P166 P159 P131 P71 P54 P24 P5"/>
    </sheetView>
  </sheetViews>
  <sheetFormatPr defaultRowHeight="13.5"/>
  <cols>
    <col min="1" max="1" width="6.125" style="20" customWidth="1"/>
    <col min="2" max="5" width="4.125" style="20" hidden="1" customWidth="1"/>
    <col min="6" max="6" width="5.375" style="20" hidden="1" customWidth="1"/>
    <col min="7" max="7" width="7.5" style="2" hidden="1" customWidth="1"/>
    <col min="8" max="8" width="22.75" style="20" customWidth="1"/>
    <col min="9" max="9" width="35.625" style="20" customWidth="1"/>
    <col min="10" max="11" width="26.5" style="3" customWidth="1"/>
    <col min="12" max="12" width="15.625" style="4" customWidth="1"/>
    <col min="13" max="14" width="35.625" style="3" customWidth="1"/>
    <col min="15" max="15" width="15.625" style="5" customWidth="1"/>
    <col min="16" max="16" width="15.625" style="20" customWidth="1"/>
    <col min="17" max="18" width="35.625" style="20" customWidth="1"/>
    <col min="19" max="19" width="16.375" style="20" customWidth="1"/>
    <col min="20" max="20" width="17.875" style="5" customWidth="1"/>
    <col min="21" max="16384" width="9" style="20"/>
  </cols>
  <sheetData>
    <row r="1" spans="1:20" ht="27.75" customHeight="1">
      <c r="A1" s="1" t="s">
        <v>0</v>
      </c>
    </row>
    <row r="2" spans="1:20" ht="27.75" customHeight="1">
      <c r="A2" s="99" t="str">
        <f>HYPERLINK("#目的別歳出!A4","Ⅰ　議会費")</f>
        <v>Ⅰ　議会費</v>
      </c>
      <c r="B2" s="99"/>
      <c r="C2" s="99"/>
      <c r="D2" s="99"/>
      <c r="E2" s="99"/>
      <c r="F2" s="99"/>
      <c r="G2" s="99"/>
      <c r="H2" s="99"/>
    </row>
    <row r="3" spans="1:20" ht="27">
      <c r="A3" s="9" t="s">
        <v>1</v>
      </c>
      <c r="B3" s="28" t="s">
        <v>2</v>
      </c>
      <c r="C3" s="28" t="s">
        <v>3</v>
      </c>
      <c r="D3" s="28" t="s">
        <v>4</v>
      </c>
      <c r="E3" s="28" t="s">
        <v>5</v>
      </c>
      <c r="F3" s="28" t="s">
        <v>6</v>
      </c>
      <c r="G3" s="28" t="s">
        <v>7</v>
      </c>
      <c r="H3" s="9" t="s">
        <v>550</v>
      </c>
      <c r="I3" s="9" t="s">
        <v>8</v>
      </c>
      <c r="J3" s="10" t="s">
        <v>9</v>
      </c>
      <c r="K3" s="10" t="s">
        <v>10</v>
      </c>
      <c r="L3" s="11" t="s">
        <v>11</v>
      </c>
      <c r="M3" s="10" t="s">
        <v>12</v>
      </c>
      <c r="N3" s="10" t="s">
        <v>13</v>
      </c>
      <c r="O3" s="12" t="s">
        <v>14</v>
      </c>
      <c r="P3" s="29" t="s">
        <v>699</v>
      </c>
      <c r="Q3" s="30" t="s">
        <v>15</v>
      </c>
      <c r="R3" s="9" t="s">
        <v>16</v>
      </c>
      <c r="S3" s="9" t="s">
        <v>17</v>
      </c>
      <c r="T3" s="12" t="s">
        <v>18</v>
      </c>
    </row>
    <row r="4" spans="1:20" ht="54">
      <c r="A4" s="21">
        <v>1</v>
      </c>
      <c r="B4" s="22">
        <v>1</v>
      </c>
      <c r="C4" s="22">
        <v>1</v>
      </c>
      <c r="D4" s="22">
        <v>1</v>
      </c>
      <c r="E4" s="22">
        <v>18</v>
      </c>
      <c r="F4" s="22">
        <v>3</v>
      </c>
      <c r="G4" s="22">
        <v>10</v>
      </c>
      <c r="H4" s="6" t="s">
        <v>19</v>
      </c>
      <c r="I4" s="6" t="s">
        <v>20</v>
      </c>
      <c r="J4" s="6" t="s">
        <v>21</v>
      </c>
      <c r="K4" s="6" t="s">
        <v>1375</v>
      </c>
      <c r="L4" s="15" t="str">
        <f>HYPERLINK("#団体交付詳細!A3","0～
120,000")</f>
        <v>0～
120,000</v>
      </c>
      <c r="M4" s="6" t="s">
        <v>22</v>
      </c>
      <c r="N4" s="6" t="s">
        <v>23</v>
      </c>
      <c r="O4" s="25">
        <v>2280000</v>
      </c>
      <c r="P4" s="88">
        <v>1291746</v>
      </c>
      <c r="Q4" s="23" t="s">
        <v>1093</v>
      </c>
      <c r="R4" s="6" t="s">
        <v>24</v>
      </c>
      <c r="S4" s="33" t="s">
        <v>25</v>
      </c>
      <c r="T4" s="25">
        <v>2060000</v>
      </c>
    </row>
    <row r="5" spans="1:20" ht="27" customHeight="1">
      <c r="A5" s="34" t="s">
        <v>1118</v>
      </c>
      <c r="B5" s="38"/>
      <c r="C5" s="38"/>
      <c r="D5" s="38"/>
      <c r="E5" s="38"/>
      <c r="F5" s="38"/>
      <c r="G5" s="38"/>
      <c r="H5" s="35" t="s">
        <v>1119</v>
      </c>
      <c r="I5" s="31"/>
      <c r="J5" s="31"/>
      <c r="K5" s="31"/>
      <c r="L5" s="36"/>
      <c r="M5" s="31"/>
      <c r="N5" s="31"/>
      <c r="O5" s="25">
        <v>2280000</v>
      </c>
      <c r="P5" s="88">
        <v>1291746</v>
      </c>
      <c r="Q5" s="32"/>
      <c r="R5" s="31"/>
      <c r="S5" s="37"/>
      <c r="T5" s="25">
        <v>2060000</v>
      </c>
    </row>
    <row r="6" spans="1:20" ht="27.75" customHeight="1">
      <c r="A6" s="99" t="str">
        <f>HYPERLINK("#目的別歳出!A5","Ⅱ　総務費")</f>
        <v>Ⅱ　総務費</v>
      </c>
      <c r="B6" s="99"/>
      <c r="C6" s="99"/>
      <c r="D6" s="99"/>
      <c r="E6" s="99"/>
      <c r="F6" s="99"/>
      <c r="G6" s="99"/>
      <c r="H6" s="99"/>
    </row>
    <row r="7" spans="1:20" ht="26.25" customHeight="1">
      <c r="A7" s="9" t="s">
        <v>1</v>
      </c>
      <c r="B7" s="28" t="s">
        <v>2</v>
      </c>
      <c r="C7" s="28" t="s">
        <v>3</v>
      </c>
      <c r="D7" s="28" t="s">
        <v>4</v>
      </c>
      <c r="E7" s="28" t="s">
        <v>5</v>
      </c>
      <c r="F7" s="28" t="s">
        <v>6</v>
      </c>
      <c r="G7" s="28" t="s">
        <v>7</v>
      </c>
      <c r="H7" s="9" t="s">
        <v>550</v>
      </c>
      <c r="I7" s="9" t="s">
        <v>8</v>
      </c>
      <c r="J7" s="10" t="s">
        <v>9</v>
      </c>
      <c r="K7" s="10" t="s">
        <v>10</v>
      </c>
      <c r="L7" s="11" t="s">
        <v>11</v>
      </c>
      <c r="M7" s="10" t="s">
        <v>12</v>
      </c>
      <c r="N7" s="10" t="s">
        <v>13</v>
      </c>
      <c r="O7" s="12" t="s">
        <v>14</v>
      </c>
      <c r="P7" s="29" t="s">
        <v>699</v>
      </c>
      <c r="Q7" s="30" t="s">
        <v>15</v>
      </c>
      <c r="R7" s="9" t="s">
        <v>16</v>
      </c>
      <c r="S7" s="9" t="s">
        <v>17</v>
      </c>
      <c r="T7" s="12" t="s">
        <v>18</v>
      </c>
    </row>
    <row r="8" spans="1:20" ht="54">
      <c r="A8" s="21">
        <v>2</v>
      </c>
      <c r="B8" s="22">
        <v>2</v>
      </c>
      <c r="C8" s="22">
        <v>1</v>
      </c>
      <c r="D8" s="22">
        <v>1</v>
      </c>
      <c r="E8" s="22">
        <v>18</v>
      </c>
      <c r="F8" s="22">
        <v>2</v>
      </c>
      <c r="G8" s="22">
        <v>50</v>
      </c>
      <c r="H8" s="6" t="s">
        <v>26</v>
      </c>
      <c r="I8" s="6" t="s">
        <v>27</v>
      </c>
      <c r="J8" s="6" t="s">
        <v>28</v>
      </c>
      <c r="K8" s="6" t="s">
        <v>1376</v>
      </c>
      <c r="L8" s="92">
        <v>450</v>
      </c>
      <c r="M8" s="6" t="s">
        <v>29</v>
      </c>
      <c r="N8" s="6" t="s">
        <v>30</v>
      </c>
      <c r="O8" s="25">
        <v>300000</v>
      </c>
      <c r="P8" s="88">
        <v>450</v>
      </c>
      <c r="Q8" s="23" t="s">
        <v>1630</v>
      </c>
      <c r="R8" s="6" t="s">
        <v>31</v>
      </c>
      <c r="S8" s="33" t="s">
        <v>548</v>
      </c>
      <c r="T8" s="25">
        <v>200000</v>
      </c>
    </row>
    <row r="9" spans="1:20" ht="40.5">
      <c r="A9" s="21">
        <v>3</v>
      </c>
      <c r="B9" s="22">
        <v>2</v>
      </c>
      <c r="C9" s="22">
        <v>1</v>
      </c>
      <c r="D9" s="22">
        <v>7</v>
      </c>
      <c r="E9" s="22">
        <v>18</v>
      </c>
      <c r="F9" s="22">
        <v>2</v>
      </c>
      <c r="G9" s="22">
        <v>233</v>
      </c>
      <c r="H9" s="6" t="s">
        <v>32</v>
      </c>
      <c r="I9" s="6" t="s">
        <v>1084</v>
      </c>
      <c r="J9" s="6" t="s">
        <v>33</v>
      </c>
      <c r="K9" s="6" t="s">
        <v>1377</v>
      </c>
      <c r="L9" s="92" t="s">
        <v>1378</v>
      </c>
      <c r="M9" s="6" t="s">
        <v>34</v>
      </c>
      <c r="N9" s="6" t="s">
        <v>35</v>
      </c>
      <c r="O9" s="25">
        <v>1600000</v>
      </c>
      <c r="P9" s="88">
        <v>1600000</v>
      </c>
      <c r="Q9" s="26" t="s">
        <v>1085</v>
      </c>
      <c r="R9" s="6" t="s">
        <v>36</v>
      </c>
      <c r="S9" s="33" t="s">
        <v>37</v>
      </c>
      <c r="T9" s="25">
        <v>1600000</v>
      </c>
    </row>
    <row r="10" spans="1:20" ht="94.5">
      <c r="A10" s="21">
        <v>4</v>
      </c>
      <c r="B10" s="22">
        <v>2</v>
      </c>
      <c r="C10" s="22">
        <v>1</v>
      </c>
      <c r="D10" s="22">
        <v>7</v>
      </c>
      <c r="E10" s="22">
        <v>18</v>
      </c>
      <c r="F10" s="22">
        <v>2</v>
      </c>
      <c r="G10" s="22">
        <v>240</v>
      </c>
      <c r="H10" s="6" t="s">
        <v>38</v>
      </c>
      <c r="I10" s="6" t="s">
        <v>39</v>
      </c>
      <c r="J10" s="6" t="s">
        <v>941</v>
      </c>
      <c r="K10" s="6" t="s">
        <v>1379</v>
      </c>
      <c r="L10" s="91" t="str">
        <f>HYPERLINK("#団体交付詳細!A14","1,400,000～
2,300,000")</f>
        <v>1,400,000～
2,300,000</v>
      </c>
      <c r="M10" s="6" t="s">
        <v>40</v>
      </c>
      <c r="N10" s="6" t="s">
        <v>41</v>
      </c>
      <c r="O10" s="25">
        <v>5600000</v>
      </c>
      <c r="P10" s="88">
        <v>5600000</v>
      </c>
      <c r="Q10" s="26" t="s">
        <v>942</v>
      </c>
      <c r="R10" s="6" t="s">
        <v>42</v>
      </c>
      <c r="S10" s="33" t="s">
        <v>548</v>
      </c>
      <c r="T10" s="25">
        <v>0</v>
      </c>
    </row>
    <row r="11" spans="1:20" ht="40.5">
      <c r="A11" s="21">
        <v>5</v>
      </c>
      <c r="B11" s="22">
        <v>2</v>
      </c>
      <c r="C11" s="22">
        <v>1</v>
      </c>
      <c r="D11" s="22">
        <v>7</v>
      </c>
      <c r="E11" s="22">
        <v>18</v>
      </c>
      <c r="F11" s="22">
        <v>3</v>
      </c>
      <c r="G11" s="22">
        <v>240</v>
      </c>
      <c r="H11" s="6" t="s">
        <v>43</v>
      </c>
      <c r="I11" s="6" t="s">
        <v>44</v>
      </c>
      <c r="J11" s="6" t="s">
        <v>45</v>
      </c>
      <c r="K11" s="6" t="s">
        <v>1384</v>
      </c>
      <c r="L11" s="92">
        <v>152800</v>
      </c>
      <c r="M11" s="6" t="s">
        <v>46</v>
      </c>
      <c r="N11" s="6" t="s">
        <v>47</v>
      </c>
      <c r="O11" s="25">
        <v>153000</v>
      </c>
      <c r="P11" s="88">
        <v>152800</v>
      </c>
      <c r="Q11" s="26" t="s">
        <v>943</v>
      </c>
      <c r="R11" s="6" t="s">
        <v>48</v>
      </c>
      <c r="S11" s="33" t="s">
        <v>548</v>
      </c>
      <c r="T11" s="25">
        <v>153000</v>
      </c>
    </row>
    <row r="12" spans="1:20" ht="40.5">
      <c r="A12" s="21">
        <v>6</v>
      </c>
      <c r="B12" s="22">
        <v>2</v>
      </c>
      <c r="C12" s="22">
        <v>1</v>
      </c>
      <c r="D12" s="22">
        <v>7</v>
      </c>
      <c r="E12" s="22">
        <v>18</v>
      </c>
      <c r="F12" s="22">
        <v>2</v>
      </c>
      <c r="G12" s="22">
        <v>250</v>
      </c>
      <c r="H12" s="6" t="s">
        <v>49</v>
      </c>
      <c r="I12" s="6" t="s">
        <v>50</v>
      </c>
      <c r="J12" s="6" t="s">
        <v>51</v>
      </c>
      <c r="K12" s="6" t="s">
        <v>1384</v>
      </c>
      <c r="L12" s="92">
        <v>47110</v>
      </c>
      <c r="M12" s="6" t="s">
        <v>52</v>
      </c>
      <c r="N12" s="6" t="s">
        <v>53</v>
      </c>
      <c r="O12" s="25">
        <v>344000</v>
      </c>
      <c r="P12" s="88">
        <v>47110</v>
      </c>
      <c r="Q12" s="26" t="s">
        <v>944</v>
      </c>
      <c r="R12" s="6" t="s">
        <v>54</v>
      </c>
      <c r="S12" s="33" t="s">
        <v>548</v>
      </c>
      <c r="T12" s="25">
        <v>300000</v>
      </c>
    </row>
    <row r="13" spans="1:20" ht="40.5">
      <c r="A13" s="21">
        <v>7</v>
      </c>
      <c r="B13" s="22">
        <v>2</v>
      </c>
      <c r="C13" s="22">
        <v>1</v>
      </c>
      <c r="D13" s="22">
        <v>10</v>
      </c>
      <c r="E13" s="22">
        <v>18</v>
      </c>
      <c r="F13" s="22">
        <v>2</v>
      </c>
      <c r="G13" s="22">
        <v>330</v>
      </c>
      <c r="H13" s="6" t="s">
        <v>55</v>
      </c>
      <c r="I13" s="6" t="s">
        <v>56</v>
      </c>
      <c r="J13" s="6" t="s">
        <v>57</v>
      </c>
      <c r="K13" s="6" t="s">
        <v>1385</v>
      </c>
      <c r="L13" s="91" t="str">
        <f>HYPERLINK("#団体交付詳細!A17","56,257～
105,094")</f>
        <v>56,257～
105,094</v>
      </c>
      <c r="M13" s="6" t="s">
        <v>58</v>
      </c>
      <c r="N13" s="6" t="s">
        <v>59</v>
      </c>
      <c r="O13" s="87">
        <v>640000</v>
      </c>
      <c r="P13" s="88">
        <v>552036</v>
      </c>
      <c r="Q13" s="24" t="s">
        <v>978</v>
      </c>
      <c r="R13" s="6" t="s">
        <v>60</v>
      </c>
      <c r="S13" s="33" t="s">
        <v>549</v>
      </c>
      <c r="T13" s="18">
        <v>640000</v>
      </c>
    </row>
    <row r="14" spans="1:20" ht="54">
      <c r="A14" s="21">
        <v>8</v>
      </c>
      <c r="B14" s="22">
        <v>2</v>
      </c>
      <c r="C14" s="22">
        <v>1</v>
      </c>
      <c r="D14" s="22">
        <v>11</v>
      </c>
      <c r="E14" s="22">
        <v>18</v>
      </c>
      <c r="F14" s="22">
        <v>3</v>
      </c>
      <c r="G14" s="22">
        <v>370</v>
      </c>
      <c r="H14" s="6" t="s">
        <v>61</v>
      </c>
      <c r="I14" s="6" t="s">
        <v>62</v>
      </c>
      <c r="J14" s="6" t="s">
        <v>63</v>
      </c>
      <c r="K14" s="6" t="s">
        <v>1384</v>
      </c>
      <c r="L14" s="92">
        <v>6189000</v>
      </c>
      <c r="M14" s="6" t="s">
        <v>64</v>
      </c>
      <c r="N14" s="6" t="s">
        <v>65</v>
      </c>
      <c r="O14" s="85">
        <v>6189000</v>
      </c>
      <c r="P14" s="88">
        <v>6189000</v>
      </c>
      <c r="Q14" s="23" t="s">
        <v>945</v>
      </c>
      <c r="R14" s="6" t="s">
        <v>66</v>
      </c>
      <c r="S14" s="33" t="s">
        <v>548</v>
      </c>
      <c r="T14" s="25">
        <v>4163000</v>
      </c>
    </row>
    <row r="15" spans="1:20" ht="94.5">
      <c r="A15" s="21">
        <v>9</v>
      </c>
      <c r="B15" s="22">
        <v>2</v>
      </c>
      <c r="C15" s="22">
        <v>1</v>
      </c>
      <c r="D15" s="22">
        <v>13</v>
      </c>
      <c r="E15" s="22">
        <v>18</v>
      </c>
      <c r="F15" s="22">
        <v>2</v>
      </c>
      <c r="G15" s="22">
        <v>482</v>
      </c>
      <c r="H15" s="6" t="s">
        <v>67</v>
      </c>
      <c r="I15" s="6" t="s">
        <v>68</v>
      </c>
      <c r="J15" s="6" t="s">
        <v>69</v>
      </c>
      <c r="K15" s="6" t="s">
        <v>1390</v>
      </c>
      <c r="L15" s="91" t="str">
        <f>HYPERLINK("#団体交付詳細!A22","41,862～
100,000")</f>
        <v>41,862～
100,000</v>
      </c>
      <c r="M15" s="6" t="s">
        <v>70</v>
      </c>
      <c r="N15" s="6" t="s">
        <v>71</v>
      </c>
      <c r="O15" s="87">
        <v>1354000</v>
      </c>
      <c r="P15" s="88">
        <v>541862</v>
      </c>
      <c r="Q15" s="24" t="s">
        <v>979</v>
      </c>
      <c r="R15" s="6" t="s">
        <v>72</v>
      </c>
      <c r="S15" s="33" t="s">
        <v>549</v>
      </c>
      <c r="T15" s="18">
        <v>1462000</v>
      </c>
    </row>
    <row r="16" spans="1:20" ht="40.5">
      <c r="A16" s="21">
        <v>10</v>
      </c>
      <c r="B16" s="22">
        <v>2</v>
      </c>
      <c r="C16" s="22">
        <v>1</v>
      </c>
      <c r="D16" s="22">
        <v>13</v>
      </c>
      <c r="E16" s="22">
        <v>19</v>
      </c>
      <c r="F16" s="22">
        <v>2</v>
      </c>
      <c r="G16" s="22">
        <v>482</v>
      </c>
      <c r="H16" s="6" t="s">
        <v>555</v>
      </c>
      <c r="I16" s="6" t="s">
        <v>700</v>
      </c>
      <c r="J16" s="6" t="s">
        <v>701</v>
      </c>
      <c r="K16" s="6" t="s">
        <v>1397</v>
      </c>
      <c r="L16" s="91" t="str">
        <f>HYPERLINK("#団体交付詳細!A26","各170,000")</f>
        <v>各170,000</v>
      </c>
      <c r="M16" s="6" t="s">
        <v>702</v>
      </c>
      <c r="N16" s="6" t="s">
        <v>703</v>
      </c>
      <c r="O16" s="87">
        <v>1190000</v>
      </c>
      <c r="P16" s="88">
        <v>850000</v>
      </c>
      <c r="Q16" s="24" t="s">
        <v>980</v>
      </c>
      <c r="R16" s="6" t="s">
        <v>556</v>
      </c>
      <c r="S16" s="33" t="s">
        <v>549</v>
      </c>
      <c r="T16" s="18">
        <v>1190000</v>
      </c>
    </row>
    <row r="17" spans="1:20" ht="40.5">
      <c r="A17" s="21">
        <v>11</v>
      </c>
      <c r="B17" s="22">
        <v>2</v>
      </c>
      <c r="C17" s="22">
        <v>1</v>
      </c>
      <c r="D17" s="22">
        <v>14</v>
      </c>
      <c r="E17" s="22">
        <v>18</v>
      </c>
      <c r="F17" s="22">
        <v>2</v>
      </c>
      <c r="G17" s="22">
        <v>491</v>
      </c>
      <c r="H17" s="6" t="s">
        <v>73</v>
      </c>
      <c r="I17" s="6" t="s">
        <v>74</v>
      </c>
      <c r="J17" s="6" t="s">
        <v>1580</v>
      </c>
      <c r="K17" s="6" t="s">
        <v>564</v>
      </c>
      <c r="L17" s="92" t="s">
        <v>1398</v>
      </c>
      <c r="M17" s="6" t="s">
        <v>75</v>
      </c>
      <c r="N17" s="6" t="s">
        <v>76</v>
      </c>
      <c r="O17" s="85">
        <v>1500000</v>
      </c>
      <c r="P17" s="88">
        <v>156000</v>
      </c>
      <c r="Q17" s="23" t="s">
        <v>763</v>
      </c>
      <c r="R17" s="6" t="s">
        <v>77</v>
      </c>
      <c r="S17" s="33" t="s">
        <v>538</v>
      </c>
      <c r="T17" s="85">
        <v>1000000</v>
      </c>
    </row>
    <row r="18" spans="1:20" ht="27">
      <c r="A18" s="21">
        <v>12</v>
      </c>
      <c r="B18" s="22">
        <v>2</v>
      </c>
      <c r="C18" s="22">
        <v>1</v>
      </c>
      <c r="D18" s="22">
        <v>14</v>
      </c>
      <c r="E18" s="22">
        <v>18</v>
      </c>
      <c r="F18" s="22">
        <v>2</v>
      </c>
      <c r="G18" s="22">
        <v>513</v>
      </c>
      <c r="H18" s="6" t="s">
        <v>78</v>
      </c>
      <c r="I18" s="6" t="s">
        <v>946</v>
      </c>
      <c r="J18" s="6" t="s">
        <v>1406</v>
      </c>
      <c r="K18" s="6" t="s">
        <v>1407</v>
      </c>
      <c r="L18" s="91" t="str">
        <f>HYPERLINK("#団体交付詳細!A30","118,000～
513,000")</f>
        <v>118,000～
513,000</v>
      </c>
      <c r="M18" s="6" t="s">
        <v>79</v>
      </c>
      <c r="N18" s="6" t="s">
        <v>80</v>
      </c>
      <c r="O18" s="25">
        <v>2523000</v>
      </c>
      <c r="P18" s="88">
        <v>2523000</v>
      </c>
      <c r="Q18" s="26" t="s">
        <v>947</v>
      </c>
      <c r="R18" s="6" t="s">
        <v>81</v>
      </c>
      <c r="S18" s="33" t="s">
        <v>548</v>
      </c>
      <c r="T18" s="25">
        <v>2422000</v>
      </c>
    </row>
    <row r="19" spans="1:20" ht="40.5">
      <c r="A19" s="21">
        <v>13</v>
      </c>
      <c r="B19" s="22">
        <v>2</v>
      </c>
      <c r="C19" s="22">
        <v>1</v>
      </c>
      <c r="D19" s="22">
        <v>14</v>
      </c>
      <c r="E19" s="22">
        <v>18</v>
      </c>
      <c r="F19" s="22">
        <v>2</v>
      </c>
      <c r="G19" s="22">
        <v>513</v>
      </c>
      <c r="H19" s="6" t="s">
        <v>732</v>
      </c>
      <c r="I19" s="6" t="s">
        <v>948</v>
      </c>
      <c r="J19" s="6" t="s">
        <v>949</v>
      </c>
      <c r="K19" s="6" t="s">
        <v>1408</v>
      </c>
      <c r="L19" s="92">
        <v>412000</v>
      </c>
      <c r="M19" s="6" t="s">
        <v>950</v>
      </c>
      <c r="N19" s="6" t="s">
        <v>80</v>
      </c>
      <c r="O19" s="25">
        <v>412000</v>
      </c>
      <c r="P19" s="88">
        <v>412000</v>
      </c>
      <c r="Q19" s="26" t="s">
        <v>951</v>
      </c>
      <c r="R19" s="6" t="s">
        <v>952</v>
      </c>
      <c r="S19" s="33" t="s">
        <v>548</v>
      </c>
      <c r="T19" s="25">
        <v>0</v>
      </c>
    </row>
    <row r="20" spans="1:20" ht="40.5">
      <c r="A20" s="21">
        <v>14</v>
      </c>
      <c r="B20" s="22">
        <v>2</v>
      </c>
      <c r="C20" s="22">
        <v>1</v>
      </c>
      <c r="D20" s="22">
        <v>15</v>
      </c>
      <c r="E20" s="22">
        <v>18</v>
      </c>
      <c r="F20" s="22">
        <v>2</v>
      </c>
      <c r="G20" s="22">
        <v>560</v>
      </c>
      <c r="H20" s="6" t="s">
        <v>82</v>
      </c>
      <c r="I20" s="6" t="s">
        <v>83</v>
      </c>
      <c r="J20" s="6" t="s">
        <v>84</v>
      </c>
      <c r="K20" s="6" t="s">
        <v>1444</v>
      </c>
      <c r="L20" s="91" t="str">
        <f>HYPERLINK("#団体交付詳細!A35","15,000～
390,000")</f>
        <v>15,000～
390,000</v>
      </c>
      <c r="M20" s="6" t="s">
        <v>85</v>
      </c>
      <c r="N20" s="6" t="s">
        <v>86</v>
      </c>
      <c r="O20" s="87">
        <v>3885000</v>
      </c>
      <c r="P20" s="88">
        <v>3825300</v>
      </c>
      <c r="Q20" s="24" t="s">
        <v>981</v>
      </c>
      <c r="R20" s="6" t="s">
        <v>87</v>
      </c>
      <c r="S20" s="33" t="s">
        <v>549</v>
      </c>
      <c r="T20" s="18">
        <v>3705000</v>
      </c>
    </row>
    <row r="21" spans="1:20" ht="67.5">
      <c r="A21" s="21">
        <v>15</v>
      </c>
      <c r="B21" s="22">
        <v>2</v>
      </c>
      <c r="C21" s="22">
        <v>1</v>
      </c>
      <c r="D21" s="22">
        <v>16</v>
      </c>
      <c r="E21" s="22">
        <v>18</v>
      </c>
      <c r="F21" s="22">
        <v>2</v>
      </c>
      <c r="G21" s="22">
        <v>585</v>
      </c>
      <c r="H21" s="6" t="s">
        <v>88</v>
      </c>
      <c r="I21" s="6" t="s">
        <v>953</v>
      </c>
      <c r="J21" s="6" t="s">
        <v>954</v>
      </c>
      <c r="K21" s="6" t="s">
        <v>1445</v>
      </c>
      <c r="L21" s="89" t="s">
        <v>1447</v>
      </c>
      <c r="M21" s="6" t="s">
        <v>955</v>
      </c>
      <c r="N21" s="6" t="s">
        <v>956</v>
      </c>
      <c r="O21" s="18">
        <v>3666500000</v>
      </c>
      <c r="P21" s="88">
        <v>3666500000</v>
      </c>
      <c r="Q21" s="26" t="s">
        <v>957</v>
      </c>
      <c r="R21" s="6" t="s">
        <v>958</v>
      </c>
      <c r="S21" s="33" t="s">
        <v>548</v>
      </c>
      <c r="T21" s="25">
        <v>0</v>
      </c>
    </row>
    <row r="22" spans="1:20" ht="81">
      <c r="A22" s="21">
        <v>16</v>
      </c>
      <c r="B22" s="22">
        <v>2</v>
      </c>
      <c r="C22" s="22">
        <v>1</v>
      </c>
      <c r="D22" s="22">
        <v>16</v>
      </c>
      <c r="E22" s="22">
        <v>18</v>
      </c>
      <c r="F22" s="22">
        <v>2</v>
      </c>
      <c r="G22" s="22">
        <v>586</v>
      </c>
      <c r="H22" s="6" t="s">
        <v>89</v>
      </c>
      <c r="I22" s="6" t="s">
        <v>959</v>
      </c>
      <c r="J22" s="6" t="s">
        <v>960</v>
      </c>
      <c r="K22" s="6" t="s">
        <v>1446</v>
      </c>
      <c r="L22" s="92" t="s">
        <v>1448</v>
      </c>
      <c r="M22" s="6" t="s">
        <v>961</v>
      </c>
      <c r="N22" s="6" t="s">
        <v>962</v>
      </c>
      <c r="O22" s="25">
        <v>10000000</v>
      </c>
      <c r="P22" s="88">
        <v>8000000</v>
      </c>
      <c r="Q22" s="26" t="s">
        <v>963</v>
      </c>
      <c r="R22" s="6" t="s">
        <v>964</v>
      </c>
      <c r="S22" s="33" t="s">
        <v>548</v>
      </c>
      <c r="T22" s="25">
        <v>0</v>
      </c>
    </row>
    <row r="23" spans="1:20" ht="94.5">
      <c r="A23" s="21">
        <v>17</v>
      </c>
      <c r="B23" s="22">
        <v>2</v>
      </c>
      <c r="C23" s="22">
        <v>3</v>
      </c>
      <c r="D23" s="22">
        <v>1</v>
      </c>
      <c r="E23" s="22">
        <v>18</v>
      </c>
      <c r="F23" s="22">
        <v>3</v>
      </c>
      <c r="G23" s="22">
        <v>651</v>
      </c>
      <c r="H23" s="6" t="s">
        <v>90</v>
      </c>
      <c r="I23" s="6" t="s">
        <v>91</v>
      </c>
      <c r="J23" s="6" t="s">
        <v>63</v>
      </c>
      <c r="K23" s="6" t="s">
        <v>1449</v>
      </c>
      <c r="L23" s="92">
        <v>15881400</v>
      </c>
      <c r="M23" s="6" t="s">
        <v>92</v>
      </c>
      <c r="N23" s="6" t="s">
        <v>93</v>
      </c>
      <c r="O23" s="85">
        <v>26602000</v>
      </c>
      <c r="P23" s="88">
        <v>15881400</v>
      </c>
      <c r="Q23" s="23" t="s">
        <v>761</v>
      </c>
      <c r="R23" s="6" t="s">
        <v>94</v>
      </c>
      <c r="S23" s="33" t="s">
        <v>543</v>
      </c>
      <c r="T23" s="25">
        <v>26602000</v>
      </c>
    </row>
    <row r="24" spans="1:20" ht="27" customHeight="1">
      <c r="A24" s="34" t="s">
        <v>1118</v>
      </c>
      <c r="B24" s="38"/>
      <c r="C24" s="38"/>
      <c r="D24" s="38"/>
      <c r="E24" s="38"/>
      <c r="F24" s="38"/>
      <c r="G24" s="38"/>
      <c r="H24" s="35" t="s">
        <v>1119</v>
      </c>
      <c r="I24" s="31"/>
      <c r="J24" s="31"/>
      <c r="K24" s="31"/>
      <c r="L24" s="36"/>
      <c r="M24" s="31"/>
      <c r="N24" s="31"/>
      <c r="O24" s="18">
        <f>SUM(O8:O23)</f>
        <v>3728792000</v>
      </c>
      <c r="P24" s="18">
        <f>SUM(P8:P23)</f>
        <v>3712830958</v>
      </c>
      <c r="Q24" s="32"/>
      <c r="R24" s="31"/>
      <c r="S24" s="37"/>
      <c r="T24" s="25">
        <f>SUM(T8:T23)</f>
        <v>43437000</v>
      </c>
    </row>
    <row r="25" spans="1:20" ht="27.75" customHeight="1">
      <c r="A25" s="99" t="str">
        <f>HYPERLINK("#目的別歳出!A6","Ⅲ　民生費")</f>
        <v>Ⅲ　民生費</v>
      </c>
      <c r="B25" s="99"/>
      <c r="C25" s="99"/>
      <c r="D25" s="99"/>
      <c r="E25" s="99"/>
      <c r="F25" s="99"/>
      <c r="G25" s="99"/>
      <c r="H25" s="99"/>
    </row>
    <row r="26" spans="1:20" ht="26.25" customHeight="1">
      <c r="A26" s="9" t="s">
        <v>1</v>
      </c>
      <c r="B26" s="28" t="s">
        <v>2</v>
      </c>
      <c r="C26" s="28" t="s">
        <v>3</v>
      </c>
      <c r="D26" s="28" t="s">
        <v>4</v>
      </c>
      <c r="E26" s="28" t="s">
        <v>5</v>
      </c>
      <c r="F26" s="28" t="s">
        <v>6</v>
      </c>
      <c r="G26" s="28" t="s">
        <v>7</v>
      </c>
      <c r="H26" s="9" t="s">
        <v>550</v>
      </c>
      <c r="I26" s="9" t="s">
        <v>8</v>
      </c>
      <c r="J26" s="10" t="s">
        <v>9</v>
      </c>
      <c r="K26" s="10" t="s">
        <v>10</v>
      </c>
      <c r="L26" s="11" t="s">
        <v>11</v>
      </c>
      <c r="M26" s="10" t="s">
        <v>12</v>
      </c>
      <c r="N26" s="10" t="s">
        <v>13</v>
      </c>
      <c r="O26" s="12" t="s">
        <v>14</v>
      </c>
      <c r="P26" s="29" t="s">
        <v>699</v>
      </c>
      <c r="Q26" s="30" t="s">
        <v>15</v>
      </c>
      <c r="R26" s="9" t="s">
        <v>16</v>
      </c>
      <c r="S26" s="9" t="s">
        <v>17</v>
      </c>
      <c r="T26" s="12" t="s">
        <v>18</v>
      </c>
    </row>
    <row r="27" spans="1:20" ht="40.5">
      <c r="A27" s="21">
        <v>18</v>
      </c>
      <c r="B27" s="22">
        <v>3</v>
      </c>
      <c r="C27" s="22">
        <v>1</v>
      </c>
      <c r="D27" s="22">
        <v>1</v>
      </c>
      <c r="E27" s="22">
        <v>18</v>
      </c>
      <c r="F27" s="22">
        <v>2</v>
      </c>
      <c r="G27" s="22">
        <v>830</v>
      </c>
      <c r="H27" s="6" t="s">
        <v>95</v>
      </c>
      <c r="I27" s="6" t="s">
        <v>96</v>
      </c>
      <c r="J27" s="6" t="s">
        <v>97</v>
      </c>
      <c r="K27" s="6" t="s">
        <v>551</v>
      </c>
      <c r="L27" s="92">
        <v>1022162</v>
      </c>
      <c r="M27" s="6" t="s">
        <v>98</v>
      </c>
      <c r="N27" s="6" t="s">
        <v>99</v>
      </c>
      <c r="O27" s="25">
        <v>2142000</v>
      </c>
      <c r="P27" s="88">
        <v>1022162</v>
      </c>
      <c r="Q27" s="23" t="s">
        <v>747</v>
      </c>
      <c r="R27" s="6" t="s">
        <v>100</v>
      </c>
      <c r="S27" s="33" t="s">
        <v>544</v>
      </c>
      <c r="T27" s="25">
        <v>10561000</v>
      </c>
    </row>
    <row r="28" spans="1:20" ht="40.5">
      <c r="A28" s="21">
        <v>19</v>
      </c>
      <c r="B28" s="22">
        <v>3</v>
      </c>
      <c r="C28" s="22">
        <v>1</v>
      </c>
      <c r="D28" s="22">
        <v>1</v>
      </c>
      <c r="E28" s="22">
        <v>18</v>
      </c>
      <c r="F28" s="22">
        <v>2</v>
      </c>
      <c r="G28" s="22">
        <v>840</v>
      </c>
      <c r="H28" s="6" t="s">
        <v>101</v>
      </c>
      <c r="I28" s="6" t="s">
        <v>102</v>
      </c>
      <c r="J28" s="6" t="s">
        <v>103</v>
      </c>
      <c r="K28" s="6" t="s">
        <v>551</v>
      </c>
      <c r="L28" s="92">
        <v>26578000</v>
      </c>
      <c r="M28" s="6" t="s">
        <v>104</v>
      </c>
      <c r="N28" s="6" t="s">
        <v>105</v>
      </c>
      <c r="O28" s="25">
        <v>26761000</v>
      </c>
      <c r="P28" s="88">
        <v>26578000</v>
      </c>
      <c r="Q28" s="23" t="s">
        <v>748</v>
      </c>
      <c r="R28" s="6" t="s">
        <v>106</v>
      </c>
      <c r="S28" s="33" t="s">
        <v>544</v>
      </c>
      <c r="T28" s="25">
        <v>32152000</v>
      </c>
    </row>
    <row r="29" spans="1:20" ht="54">
      <c r="A29" s="21">
        <v>20</v>
      </c>
      <c r="B29" s="22">
        <v>3</v>
      </c>
      <c r="C29" s="22">
        <v>1</v>
      </c>
      <c r="D29" s="22">
        <v>1</v>
      </c>
      <c r="E29" s="22">
        <v>18</v>
      </c>
      <c r="F29" s="22">
        <v>2</v>
      </c>
      <c r="G29" s="22">
        <v>850</v>
      </c>
      <c r="H29" s="6" t="s">
        <v>107</v>
      </c>
      <c r="I29" s="6" t="s">
        <v>108</v>
      </c>
      <c r="J29" s="6" t="s">
        <v>109</v>
      </c>
      <c r="K29" s="6" t="s">
        <v>551</v>
      </c>
      <c r="L29" s="92">
        <v>847021</v>
      </c>
      <c r="M29" s="6" t="s">
        <v>110</v>
      </c>
      <c r="N29" s="6" t="s">
        <v>111</v>
      </c>
      <c r="O29" s="25">
        <v>848000</v>
      </c>
      <c r="P29" s="88">
        <v>847021</v>
      </c>
      <c r="Q29" s="23" t="s">
        <v>749</v>
      </c>
      <c r="R29" s="6" t="s">
        <v>112</v>
      </c>
      <c r="S29" s="33" t="s">
        <v>544</v>
      </c>
      <c r="T29" s="25">
        <v>848000</v>
      </c>
    </row>
    <row r="30" spans="1:20" ht="27">
      <c r="A30" s="21">
        <v>21</v>
      </c>
      <c r="B30" s="22">
        <v>3</v>
      </c>
      <c r="C30" s="22">
        <v>1</v>
      </c>
      <c r="D30" s="22">
        <v>1</v>
      </c>
      <c r="E30" s="22">
        <v>18</v>
      </c>
      <c r="F30" s="22">
        <v>2</v>
      </c>
      <c r="G30" s="22">
        <v>860</v>
      </c>
      <c r="H30" s="6" t="s">
        <v>113</v>
      </c>
      <c r="I30" s="6" t="s">
        <v>114</v>
      </c>
      <c r="J30" s="6" t="s">
        <v>115</v>
      </c>
      <c r="K30" s="6" t="s">
        <v>551</v>
      </c>
      <c r="L30" s="92">
        <v>80000</v>
      </c>
      <c r="M30" s="6" t="s">
        <v>116</v>
      </c>
      <c r="N30" s="6" t="s">
        <v>117</v>
      </c>
      <c r="O30" s="25">
        <v>315000</v>
      </c>
      <c r="P30" s="88">
        <v>80000</v>
      </c>
      <c r="Q30" s="23" t="s">
        <v>750</v>
      </c>
      <c r="R30" s="6" t="s">
        <v>118</v>
      </c>
      <c r="S30" s="33" t="s">
        <v>544</v>
      </c>
      <c r="T30" s="25">
        <v>315000</v>
      </c>
    </row>
    <row r="31" spans="1:20" ht="54">
      <c r="A31" s="21">
        <v>22</v>
      </c>
      <c r="B31" s="22">
        <v>3</v>
      </c>
      <c r="C31" s="22">
        <v>1</v>
      </c>
      <c r="D31" s="22">
        <v>1</v>
      </c>
      <c r="E31" s="22">
        <v>18</v>
      </c>
      <c r="F31" s="22">
        <v>2</v>
      </c>
      <c r="G31" s="22">
        <v>870</v>
      </c>
      <c r="H31" s="6" t="s">
        <v>119</v>
      </c>
      <c r="I31" s="6" t="s">
        <v>120</v>
      </c>
      <c r="J31" s="6" t="s">
        <v>121</v>
      </c>
      <c r="K31" s="6" t="s">
        <v>551</v>
      </c>
      <c r="L31" s="92">
        <v>297308</v>
      </c>
      <c r="M31" s="6" t="s">
        <v>122</v>
      </c>
      <c r="N31" s="6" t="s">
        <v>123</v>
      </c>
      <c r="O31" s="25">
        <v>298000</v>
      </c>
      <c r="P31" s="88">
        <v>297308</v>
      </c>
      <c r="Q31" s="23" t="s">
        <v>751</v>
      </c>
      <c r="R31" s="6" t="s">
        <v>124</v>
      </c>
      <c r="S31" s="33" t="s">
        <v>544</v>
      </c>
      <c r="T31" s="25">
        <v>298000</v>
      </c>
    </row>
    <row r="32" spans="1:20" ht="40.5">
      <c r="A32" s="21">
        <v>23</v>
      </c>
      <c r="B32" s="22">
        <v>3</v>
      </c>
      <c r="C32" s="22">
        <v>1</v>
      </c>
      <c r="D32" s="22">
        <v>1</v>
      </c>
      <c r="E32" s="22">
        <v>18</v>
      </c>
      <c r="F32" s="22">
        <v>2</v>
      </c>
      <c r="G32" s="22">
        <v>890</v>
      </c>
      <c r="H32" s="6" t="s">
        <v>125</v>
      </c>
      <c r="I32" s="6" t="s">
        <v>126</v>
      </c>
      <c r="J32" s="6" t="s">
        <v>127</v>
      </c>
      <c r="K32" s="6" t="s">
        <v>551</v>
      </c>
      <c r="L32" s="92">
        <v>706000</v>
      </c>
      <c r="M32" s="6" t="s">
        <v>128</v>
      </c>
      <c r="N32" s="6" t="s">
        <v>129</v>
      </c>
      <c r="O32" s="25">
        <v>706000</v>
      </c>
      <c r="P32" s="88">
        <v>706000</v>
      </c>
      <c r="Q32" s="23" t="s">
        <v>752</v>
      </c>
      <c r="R32" s="6" t="s">
        <v>130</v>
      </c>
      <c r="S32" s="33" t="s">
        <v>544</v>
      </c>
      <c r="T32" s="25">
        <v>706000</v>
      </c>
    </row>
    <row r="33" spans="1:20" ht="27">
      <c r="A33" s="21">
        <v>24</v>
      </c>
      <c r="B33" s="22">
        <v>3</v>
      </c>
      <c r="C33" s="22">
        <v>1</v>
      </c>
      <c r="D33" s="22">
        <v>5</v>
      </c>
      <c r="E33" s="22">
        <v>18</v>
      </c>
      <c r="F33" s="22">
        <v>2</v>
      </c>
      <c r="G33" s="22">
        <v>1160</v>
      </c>
      <c r="H33" s="6" t="s">
        <v>131</v>
      </c>
      <c r="I33" s="6" t="s">
        <v>132</v>
      </c>
      <c r="J33" s="6" t="s">
        <v>133</v>
      </c>
      <c r="K33" s="6" t="s">
        <v>551</v>
      </c>
      <c r="L33" s="92">
        <v>6255600</v>
      </c>
      <c r="M33" s="6" t="s">
        <v>134</v>
      </c>
      <c r="N33" s="6" t="s">
        <v>105</v>
      </c>
      <c r="O33" s="25">
        <v>6745000</v>
      </c>
      <c r="P33" s="88">
        <v>6255600</v>
      </c>
      <c r="Q33" s="23" t="s">
        <v>1651</v>
      </c>
      <c r="R33" s="6" t="s">
        <v>135</v>
      </c>
      <c r="S33" s="33" t="s">
        <v>544</v>
      </c>
      <c r="T33" s="25">
        <v>8441000</v>
      </c>
    </row>
    <row r="34" spans="1:20" ht="54">
      <c r="A34" s="21">
        <v>25</v>
      </c>
      <c r="B34" s="22">
        <v>3</v>
      </c>
      <c r="C34" s="22">
        <v>1</v>
      </c>
      <c r="D34" s="22">
        <v>9</v>
      </c>
      <c r="E34" s="22">
        <v>18</v>
      </c>
      <c r="F34" s="22">
        <v>2</v>
      </c>
      <c r="G34" s="22">
        <v>1300</v>
      </c>
      <c r="H34" s="6" t="s">
        <v>136</v>
      </c>
      <c r="I34" s="6" t="s">
        <v>137</v>
      </c>
      <c r="J34" s="6" t="s">
        <v>138</v>
      </c>
      <c r="K34" s="6" t="s">
        <v>551</v>
      </c>
      <c r="L34" s="92">
        <v>8800000</v>
      </c>
      <c r="M34" s="6" t="s">
        <v>139</v>
      </c>
      <c r="N34" s="6" t="s">
        <v>140</v>
      </c>
      <c r="O34" s="25">
        <v>8800000</v>
      </c>
      <c r="P34" s="88">
        <v>8800000</v>
      </c>
      <c r="Q34" s="6" t="s">
        <v>1587</v>
      </c>
      <c r="R34" s="6" t="s">
        <v>141</v>
      </c>
      <c r="S34" s="33" t="s">
        <v>545</v>
      </c>
      <c r="T34" s="25">
        <v>8800000</v>
      </c>
    </row>
    <row r="35" spans="1:20" ht="67.5">
      <c r="A35" s="21">
        <v>26</v>
      </c>
      <c r="B35" s="22">
        <v>3</v>
      </c>
      <c r="C35" s="22">
        <v>1</v>
      </c>
      <c r="D35" s="22">
        <v>9</v>
      </c>
      <c r="E35" s="22">
        <v>18</v>
      </c>
      <c r="F35" s="22">
        <v>2</v>
      </c>
      <c r="G35" s="22">
        <v>1310</v>
      </c>
      <c r="H35" s="6" t="s">
        <v>142</v>
      </c>
      <c r="I35" s="6" t="s">
        <v>143</v>
      </c>
      <c r="J35" s="6" t="s">
        <v>144</v>
      </c>
      <c r="K35" s="6" t="s">
        <v>1586</v>
      </c>
      <c r="L35" s="91" t="str">
        <f>HYPERLINK("#団体交付詳細!A53","6,000～
856,000")</f>
        <v>6,000～
856,000</v>
      </c>
      <c r="M35" s="6" t="s">
        <v>145</v>
      </c>
      <c r="N35" s="6" t="s">
        <v>823</v>
      </c>
      <c r="O35" s="25">
        <v>3930000</v>
      </c>
      <c r="P35" s="88">
        <v>3514750</v>
      </c>
      <c r="Q35" s="6" t="s">
        <v>1588</v>
      </c>
      <c r="R35" s="6" t="s">
        <v>146</v>
      </c>
      <c r="S35" s="33" t="s">
        <v>545</v>
      </c>
      <c r="T35" s="25">
        <v>3785000</v>
      </c>
    </row>
    <row r="36" spans="1:20" ht="54">
      <c r="A36" s="21">
        <v>27</v>
      </c>
      <c r="B36" s="22">
        <v>3</v>
      </c>
      <c r="C36" s="22">
        <v>1</v>
      </c>
      <c r="D36" s="22">
        <v>12</v>
      </c>
      <c r="E36" s="22">
        <v>18</v>
      </c>
      <c r="F36" s="22">
        <v>2</v>
      </c>
      <c r="G36" s="22">
        <v>6010</v>
      </c>
      <c r="H36" s="6" t="s">
        <v>147</v>
      </c>
      <c r="I36" s="6" t="s">
        <v>148</v>
      </c>
      <c r="J36" s="6" t="s">
        <v>753</v>
      </c>
      <c r="K36" s="6" t="s">
        <v>1453</v>
      </c>
      <c r="L36" s="92">
        <v>20000</v>
      </c>
      <c r="M36" s="6" t="s">
        <v>149</v>
      </c>
      <c r="N36" s="6" t="s">
        <v>129</v>
      </c>
      <c r="O36" s="25">
        <v>20000</v>
      </c>
      <c r="P36" s="88">
        <v>20000</v>
      </c>
      <c r="Q36" s="23" t="s">
        <v>754</v>
      </c>
      <c r="R36" s="6" t="s">
        <v>755</v>
      </c>
      <c r="S36" s="33" t="s">
        <v>544</v>
      </c>
      <c r="T36" s="25">
        <v>20000</v>
      </c>
    </row>
    <row r="37" spans="1:20" ht="67.5">
      <c r="A37" s="21">
        <v>28</v>
      </c>
      <c r="B37" s="22">
        <v>3</v>
      </c>
      <c r="C37" s="22">
        <v>1</v>
      </c>
      <c r="D37" s="22">
        <v>12</v>
      </c>
      <c r="E37" s="22">
        <v>19</v>
      </c>
      <c r="F37" s="22">
        <v>2</v>
      </c>
      <c r="G37" s="22">
        <v>6010</v>
      </c>
      <c r="H37" s="6" t="s">
        <v>560</v>
      </c>
      <c r="I37" s="6" t="s">
        <v>561</v>
      </c>
      <c r="J37" s="6" t="s">
        <v>704</v>
      </c>
      <c r="K37" s="6" t="s">
        <v>1453</v>
      </c>
      <c r="L37" s="92">
        <v>200000</v>
      </c>
      <c r="M37" s="6" t="s">
        <v>562</v>
      </c>
      <c r="N37" s="6" t="s">
        <v>129</v>
      </c>
      <c r="O37" s="25">
        <v>200000</v>
      </c>
      <c r="P37" s="88">
        <v>200000</v>
      </c>
      <c r="Q37" s="23" t="s">
        <v>756</v>
      </c>
      <c r="R37" s="6" t="s">
        <v>705</v>
      </c>
      <c r="S37" s="33" t="s">
        <v>544</v>
      </c>
      <c r="T37" s="25">
        <v>200000</v>
      </c>
    </row>
    <row r="38" spans="1:20" ht="54">
      <c r="A38" s="21">
        <v>29</v>
      </c>
      <c r="B38" s="22">
        <v>3</v>
      </c>
      <c r="C38" s="22">
        <v>1</v>
      </c>
      <c r="D38" s="22">
        <v>12</v>
      </c>
      <c r="E38" s="22">
        <v>18</v>
      </c>
      <c r="F38" s="22">
        <v>2</v>
      </c>
      <c r="G38" s="22">
        <v>6062</v>
      </c>
      <c r="H38" s="6" t="s">
        <v>150</v>
      </c>
      <c r="I38" s="6" t="s">
        <v>151</v>
      </c>
      <c r="J38" s="6" t="s">
        <v>152</v>
      </c>
      <c r="K38" s="6" t="s">
        <v>1453</v>
      </c>
      <c r="L38" s="92">
        <v>20399000</v>
      </c>
      <c r="M38" s="6" t="s">
        <v>151</v>
      </c>
      <c r="N38" s="6" t="s">
        <v>153</v>
      </c>
      <c r="O38" s="92" t="s">
        <v>1589</v>
      </c>
      <c r="P38" s="88">
        <v>20399000</v>
      </c>
      <c r="Q38" s="23" t="s">
        <v>757</v>
      </c>
      <c r="R38" s="6" t="s">
        <v>154</v>
      </c>
      <c r="S38" s="33" t="s">
        <v>544</v>
      </c>
      <c r="T38" s="25">
        <v>0</v>
      </c>
    </row>
    <row r="39" spans="1:20" ht="40.5">
      <c r="A39" s="21">
        <v>30</v>
      </c>
      <c r="B39" s="22">
        <v>3</v>
      </c>
      <c r="C39" s="22">
        <v>1</v>
      </c>
      <c r="D39" s="22">
        <v>14</v>
      </c>
      <c r="E39" s="22">
        <v>18</v>
      </c>
      <c r="F39" s="22">
        <v>2</v>
      </c>
      <c r="G39" s="22">
        <v>6140</v>
      </c>
      <c r="H39" s="6" t="s">
        <v>155</v>
      </c>
      <c r="I39" s="6" t="s">
        <v>758</v>
      </c>
      <c r="J39" s="6" t="s">
        <v>156</v>
      </c>
      <c r="K39" s="6" t="s">
        <v>1453</v>
      </c>
      <c r="L39" s="92">
        <v>745000</v>
      </c>
      <c r="M39" s="6" t="s">
        <v>157</v>
      </c>
      <c r="N39" s="6" t="s">
        <v>158</v>
      </c>
      <c r="O39" s="25">
        <v>745000</v>
      </c>
      <c r="P39" s="88">
        <v>745000</v>
      </c>
      <c r="Q39" s="23" t="s">
        <v>759</v>
      </c>
      <c r="R39" s="6" t="s">
        <v>159</v>
      </c>
      <c r="S39" s="33" t="s">
        <v>544</v>
      </c>
      <c r="T39" s="25">
        <v>745000</v>
      </c>
    </row>
    <row r="40" spans="1:20" ht="54">
      <c r="A40" s="21">
        <v>31</v>
      </c>
      <c r="B40" s="22">
        <v>3</v>
      </c>
      <c r="C40" s="22">
        <v>1</v>
      </c>
      <c r="D40" s="22">
        <v>16</v>
      </c>
      <c r="E40" s="22">
        <v>18</v>
      </c>
      <c r="F40" s="22">
        <v>2</v>
      </c>
      <c r="G40" s="22">
        <v>6235</v>
      </c>
      <c r="H40" s="6" t="s">
        <v>733</v>
      </c>
      <c r="I40" s="6" t="s">
        <v>760</v>
      </c>
      <c r="J40" s="6" t="s">
        <v>1464</v>
      </c>
      <c r="K40" s="6" t="s">
        <v>1454</v>
      </c>
      <c r="L40" s="91" t="str">
        <f>HYPERLINK("#団体交付詳細!A81","256～
10,281")</f>
        <v>256～
10,281</v>
      </c>
      <c r="M40" s="6" t="s">
        <v>743</v>
      </c>
      <c r="N40" s="6" t="s">
        <v>744</v>
      </c>
      <c r="O40" s="25">
        <v>180000</v>
      </c>
      <c r="P40" s="88">
        <v>21080</v>
      </c>
      <c r="Q40" s="6" t="s">
        <v>745</v>
      </c>
      <c r="R40" s="6" t="s">
        <v>746</v>
      </c>
      <c r="S40" s="33" t="s">
        <v>544</v>
      </c>
      <c r="T40" s="25">
        <v>60000</v>
      </c>
    </row>
    <row r="41" spans="1:20" ht="54">
      <c r="A41" s="21">
        <v>32</v>
      </c>
      <c r="B41" s="22">
        <v>3</v>
      </c>
      <c r="C41" s="22">
        <v>2</v>
      </c>
      <c r="D41" s="22">
        <v>1</v>
      </c>
      <c r="E41" s="22">
        <v>18</v>
      </c>
      <c r="F41" s="22">
        <v>2</v>
      </c>
      <c r="G41" s="22">
        <v>1500</v>
      </c>
      <c r="H41" s="6" t="s">
        <v>734</v>
      </c>
      <c r="I41" s="6" t="s">
        <v>901</v>
      </c>
      <c r="J41" s="6" t="s">
        <v>162</v>
      </c>
      <c r="K41" s="6" t="s">
        <v>902</v>
      </c>
      <c r="L41" s="96" t="s">
        <v>1591</v>
      </c>
      <c r="M41" s="6" t="s">
        <v>903</v>
      </c>
      <c r="N41" s="6" t="s">
        <v>1590</v>
      </c>
      <c r="O41" s="85">
        <v>2688000</v>
      </c>
      <c r="P41" s="88">
        <v>2610000</v>
      </c>
      <c r="Q41" s="23" t="s">
        <v>904</v>
      </c>
      <c r="R41" s="6" t="s">
        <v>905</v>
      </c>
      <c r="S41" s="33" t="s">
        <v>546</v>
      </c>
      <c r="T41" s="25">
        <v>0</v>
      </c>
    </row>
    <row r="42" spans="1:20" ht="54">
      <c r="A42" s="21">
        <v>33</v>
      </c>
      <c r="B42" s="22">
        <v>3</v>
      </c>
      <c r="C42" s="22">
        <v>2</v>
      </c>
      <c r="D42" s="22">
        <v>1</v>
      </c>
      <c r="E42" s="22">
        <v>18</v>
      </c>
      <c r="F42" s="22">
        <v>2</v>
      </c>
      <c r="G42" s="22">
        <v>1500</v>
      </c>
      <c r="H42" s="8" t="s">
        <v>160</v>
      </c>
      <c r="I42" s="6" t="s">
        <v>161</v>
      </c>
      <c r="J42" s="6" t="s">
        <v>162</v>
      </c>
      <c r="K42" s="6" t="s">
        <v>564</v>
      </c>
      <c r="L42" s="92" t="s">
        <v>1465</v>
      </c>
      <c r="M42" s="6" t="s">
        <v>163</v>
      </c>
      <c r="N42" s="6" t="s">
        <v>164</v>
      </c>
      <c r="O42" s="85">
        <v>5388000</v>
      </c>
      <c r="P42" s="88">
        <v>1277000</v>
      </c>
      <c r="Q42" s="23" t="s">
        <v>906</v>
      </c>
      <c r="R42" s="6" t="s">
        <v>165</v>
      </c>
      <c r="S42" s="33" t="s">
        <v>546</v>
      </c>
      <c r="T42" s="25">
        <v>4490000</v>
      </c>
    </row>
    <row r="43" spans="1:20" ht="81">
      <c r="A43" s="21">
        <v>34</v>
      </c>
      <c r="B43" s="22">
        <v>3</v>
      </c>
      <c r="C43" s="22">
        <v>2</v>
      </c>
      <c r="D43" s="22">
        <v>1</v>
      </c>
      <c r="E43" s="22">
        <v>18</v>
      </c>
      <c r="F43" s="22">
        <v>2</v>
      </c>
      <c r="G43" s="22">
        <v>1540</v>
      </c>
      <c r="H43" s="6" t="s">
        <v>166</v>
      </c>
      <c r="I43" s="6" t="s">
        <v>167</v>
      </c>
      <c r="J43" s="6" t="s">
        <v>168</v>
      </c>
      <c r="K43" s="6" t="s">
        <v>629</v>
      </c>
      <c r="L43" s="91" t="str">
        <f>HYPERLINK("#団体交付詳細!A86","15,000～
117,000")</f>
        <v>15,000～
117,000</v>
      </c>
      <c r="M43" s="6" t="s">
        <v>169</v>
      </c>
      <c r="N43" s="6" t="s">
        <v>170</v>
      </c>
      <c r="O43" s="85">
        <v>591000</v>
      </c>
      <c r="P43" s="88">
        <v>432000</v>
      </c>
      <c r="Q43" s="23" t="s">
        <v>907</v>
      </c>
      <c r="R43" s="6" t="s">
        <v>171</v>
      </c>
      <c r="S43" s="33" t="s">
        <v>546</v>
      </c>
      <c r="T43" s="25">
        <v>428000</v>
      </c>
    </row>
    <row r="44" spans="1:20" ht="81">
      <c r="A44" s="21">
        <v>35</v>
      </c>
      <c r="B44" s="22">
        <v>3</v>
      </c>
      <c r="C44" s="22">
        <v>2</v>
      </c>
      <c r="D44" s="22">
        <v>1</v>
      </c>
      <c r="E44" s="22">
        <v>18</v>
      </c>
      <c r="F44" s="22">
        <v>2</v>
      </c>
      <c r="G44" s="22">
        <v>1561</v>
      </c>
      <c r="H44" s="6" t="s">
        <v>172</v>
      </c>
      <c r="I44" s="6" t="s">
        <v>908</v>
      </c>
      <c r="J44" s="6" t="s">
        <v>173</v>
      </c>
      <c r="K44" s="6" t="s">
        <v>909</v>
      </c>
      <c r="L44" s="92" t="s">
        <v>910</v>
      </c>
      <c r="M44" s="6" t="s">
        <v>174</v>
      </c>
      <c r="N44" s="6" t="s">
        <v>911</v>
      </c>
      <c r="O44" s="85">
        <v>7500000</v>
      </c>
      <c r="P44" s="88">
        <v>6253000</v>
      </c>
      <c r="Q44" s="23" t="s">
        <v>912</v>
      </c>
      <c r="R44" s="6" t="s">
        <v>175</v>
      </c>
      <c r="S44" s="33" t="s">
        <v>546</v>
      </c>
      <c r="T44" s="25">
        <v>7300000</v>
      </c>
    </row>
    <row r="45" spans="1:20" ht="40.5">
      <c r="A45" s="21">
        <v>36</v>
      </c>
      <c r="B45" s="22">
        <v>3</v>
      </c>
      <c r="C45" s="22">
        <v>2</v>
      </c>
      <c r="D45" s="22">
        <v>3</v>
      </c>
      <c r="E45" s="22">
        <v>18</v>
      </c>
      <c r="F45" s="22">
        <v>2</v>
      </c>
      <c r="G45" s="22">
        <v>1590</v>
      </c>
      <c r="H45" s="6" t="s">
        <v>176</v>
      </c>
      <c r="I45" s="6" t="s">
        <v>177</v>
      </c>
      <c r="J45" s="6" t="s">
        <v>178</v>
      </c>
      <c r="K45" s="6" t="s">
        <v>659</v>
      </c>
      <c r="L45" s="92">
        <v>8703000</v>
      </c>
      <c r="M45" s="6" t="s">
        <v>179</v>
      </c>
      <c r="N45" s="6" t="s">
        <v>180</v>
      </c>
      <c r="O45" s="85">
        <v>8703000</v>
      </c>
      <c r="P45" s="88">
        <v>8703000</v>
      </c>
      <c r="Q45" s="23" t="s">
        <v>913</v>
      </c>
      <c r="R45" s="6" t="s">
        <v>181</v>
      </c>
      <c r="S45" s="33" t="s">
        <v>546</v>
      </c>
      <c r="T45" s="25">
        <v>8834000</v>
      </c>
    </row>
    <row r="46" spans="1:20" ht="54">
      <c r="A46" s="21">
        <v>37</v>
      </c>
      <c r="B46" s="22">
        <v>3</v>
      </c>
      <c r="C46" s="22">
        <v>2</v>
      </c>
      <c r="D46" s="22">
        <v>3</v>
      </c>
      <c r="E46" s="22">
        <v>18</v>
      </c>
      <c r="F46" s="22">
        <v>2</v>
      </c>
      <c r="G46" s="22">
        <v>1591</v>
      </c>
      <c r="H46" s="6" t="s">
        <v>182</v>
      </c>
      <c r="I46" s="6" t="s">
        <v>183</v>
      </c>
      <c r="J46" s="6" t="s">
        <v>178</v>
      </c>
      <c r="K46" s="6" t="s">
        <v>659</v>
      </c>
      <c r="L46" s="92">
        <v>3160000</v>
      </c>
      <c r="M46" s="6" t="s">
        <v>184</v>
      </c>
      <c r="N46" s="6" t="s">
        <v>185</v>
      </c>
      <c r="O46" s="85">
        <v>3160000</v>
      </c>
      <c r="P46" s="88">
        <v>3160000</v>
      </c>
      <c r="Q46" s="23" t="s">
        <v>914</v>
      </c>
      <c r="R46" s="6" t="s">
        <v>186</v>
      </c>
      <c r="S46" s="33" t="s">
        <v>546</v>
      </c>
      <c r="T46" s="25">
        <v>3160000</v>
      </c>
    </row>
    <row r="47" spans="1:20" ht="54">
      <c r="A47" s="21">
        <v>38</v>
      </c>
      <c r="B47" s="22">
        <v>3</v>
      </c>
      <c r="C47" s="22">
        <v>2</v>
      </c>
      <c r="D47" s="22">
        <v>4</v>
      </c>
      <c r="E47" s="22">
        <v>18</v>
      </c>
      <c r="F47" s="22">
        <v>2</v>
      </c>
      <c r="G47" s="22">
        <v>1750</v>
      </c>
      <c r="H47" s="6" t="s">
        <v>1471</v>
      </c>
      <c r="I47" s="6" t="s">
        <v>915</v>
      </c>
      <c r="J47" s="6" t="s">
        <v>189</v>
      </c>
      <c r="K47" s="6" t="s">
        <v>596</v>
      </c>
      <c r="L47" s="96" t="s">
        <v>1592</v>
      </c>
      <c r="M47" s="6" t="s">
        <v>916</v>
      </c>
      <c r="N47" s="6" t="s">
        <v>917</v>
      </c>
      <c r="O47" s="85">
        <v>1317000</v>
      </c>
      <c r="P47" s="88">
        <v>1057000</v>
      </c>
      <c r="Q47" s="23" t="s">
        <v>918</v>
      </c>
      <c r="R47" s="6" t="s">
        <v>919</v>
      </c>
      <c r="S47" s="33" t="s">
        <v>546</v>
      </c>
      <c r="T47" s="25">
        <v>0</v>
      </c>
    </row>
    <row r="48" spans="1:20" ht="67.5">
      <c r="A48" s="21">
        <v>39</v>
      </c>
      <c r="B48" s="22">
        <v>3</v>
      </c>
      <c r="C48" s="22">
        <v>2</v>
      </c>
      <c r="D48" s="22">
        <v>4</v>
      </c>
      <c r="E48" s="22">
        <v>18</v>
      </c>
      <c r="F48" s="22">
        <v>2</v>
      </c>
      <c r="G48" s="22">
        <v>1750</v>
      </c>
      <c r="H48" s="6" t="s">
        <v>187</v>
      </c>
      <c r="I48" s="6" t="s">
        <v>188</v>
      </c>
      <c r="J48" s="6" t="s">
        <v>189</v>
      </c>
      <c r="K48" s="6" t="s">
        <v>920</v>
      </c>
      <c r="L48" s="91" t="str">
        <f>HYPERLINK("#団体交付詳細!A91","300,000～
1,544,000")</f>
        <v>300,000～
1,544,000</v>
      </c>
      <c r="M48" s="6" t="s">
        <v>190</v>
      </c>
      <c r="N48" s="6" t="s">
        <v>191</v>
      </c>
      <c r="O48" s="85">
        <v>2744000</v>
      </c>
      <c r="P48" s="88">
        <v>2744000</v>
      </c>
      <c r="Q48" s="23" t="s">
        <v>921</v>
      </c>
      <c r="R48" s="6" t="s">
        <v>192</v>
      </c>
      <c r="S48" s="33" t="s">
        <v>546</v>
      </c>
      <c r="T48" s="25">
        <v>4288000</v>
      </c>
    </row>
    <row r="49" spans="1:20" ht="54">
      <c r="A49" s="21">
        <v>40</v>
      </c>
      <c r="B49" s="22">
        <v>3</v>
      </c>
      <c r="C49" s="22">
        <v>2</v>
      </c>
      <c r="D49" s="22">
        <v>4</v>
      </c>
      <c r="E49" s="22">
        <v>18</v>
      </c>
      <c r="F49" s="22">
        <v>2</v>
      </c>
      <c r="G49" s="22">
        <v>1760</v>
      </c>
      <c r="H49" s="6" t="s">
        <v>1472</v>
      </c>
      <c r="I49" s="6" t="s">
        <v>915</v>
      </c>
      <c r="J49" s="6" t="s">
        <v>922</v>
      </c>
      <c r="K49" s="6" t="s">
        <v>596</v>
      </c>
      <c r="L49" s="96" t="s">
        <v>1593</v>
      </c>
      <c r="M49" s="6" t="s">
        <v>916</v>
      </c>
      <c r="N49" s="6" t="s">
        <v>917</v>
      </c>
      <c r="O49" s="85">
        <v>1657000</v>
      </c>
      <c r="P49" s="88">
        <v>1638000</v>
      </c>
      <c r="Q49" s="23" t="s">
        <v>918</v>
      </c>
      <c r="R49" s="6" t="s">
        <v>919</v>
      </c>
      <c r="S49" s="33" t="s">
        <v>546</v>
      </c>
      <c r="T49" s="25">
        <v>0</v>
      </c>
    </row>
    <row r="50" spans="1:20" ht="81">
      <c r="A50" s="21">
        <v>41</v>
      </c>
      <c r="B50" s="22">
        <v>3</v>
      </c>
      <c r="C50" s="22">
        <v>2</v>
      </c>
      <c r="D50" s="22">
        <v>5</v>
      </c>
      <c r="E50" s="22">
        <v>18</v>
      </c>
      <c r="F50" s="22">
        <v>2</v>
      </c>
      <c r="G50" s="22">
        <v>1770</v>
      </c>
      <c r="H50" s="6" t="s">
        <v>193</v>
      </c>
      <c r="I50" s="6" t="s">
        <v>923</v>
      </c>
      <c r="J50" s="6" t="s">
        <v>194</v>
      </c>
      <c r="K50" s="6" t="s">
        <v>552</v>
      </c>
      <c r="L50" s="92">
        <v>1351000</v>
      </c>
      <c r="M50" s="6" t="s">
        <v>195</v>
      </c>
      <c r="N50" s="6" t="s">
        <v>924</v>
      </c>
      <c r="O50" s="85">
        <v>1671000</v>
      </c>
      <c r="P50" s="88">
        <v>1351000</v>
      </c>
      <c r="Q50" s="23" t="s">
        <v>925</v>
      </c>
      <c r="R50" s="6" t="s">
        <v>196</v>
      </c>
      <c r="S50" s="33" t="s">
        <v>546</v>
      </c>
      <c r="T50" s="25">
        <v>3851000</v>
      </c>
    </row>
    <row r="51" spans="1:20" ht="67.5">
      <c r="A51" s="21">
        <v>42</v>
      </c>
      <c r="B51" s="22">
        <v>3</v>
      </c>
      <c r="C51" s="22">
        <v>2</v>
      </c>
      <c r="D51" s="22">
        <v>10</v>
      </c>
      <c r="E51" s="22">
        <v>18</v>
      </c>
      <c r="F51" s="22">
        <v>2</v>
      </c>
      <c r="G51" s="22">
        <v>1857</v>
      </c>
      <c r="H51" s="6" t="s">
        <v>735</v>
      </c>
      <c r="I51" s="6" t="s">
        <v>915</v>
      </c>
      <c r="J51" s="6" t="s">
        <v>926</v>
      </c>
      <c r="K51" s="6" t="s">
        <v>596</v>
      </c>
      <c r="L51" s="96" t="s">
        <v>1594</v>
      </c>
      <c r="M51" s="6" t="s">
        <v>916</v>
      </c>
      <c r="N51" s="6" t="s">
        <v>927</v>
      </c>
      <c r="O51" s="85">
        <v>1143000</v>
      </c>
      <c r="P51" s="88">
        <v>1107000</v>
      </c>
      <c r="Q51" s="23" t="s">
        <v>928</v>
      </c>
      <c r="R51" s="6" t="s">
        <v>929</v>
      </c>
      <c r="S51" s="33" t="s">
        <v>546</v>
      </c>
      <c r="T51" s="25">
        <v>0</v>
      </c>
    </row>
    <row r="52" spans="1:20" ht="40.5">
      <c r="A52" s="21">
        <v>43</v>
      </c>
      <c r="B52" s="22">
        <v>3</v>
      </c>
      <c r="C52" s="22">
        <v>2</v>
      </c>
      <c r="D52" s="22">
        <v>11</v>
      </c>
      <c r="E52" s="22">
        <v>18</v>
      </c>
      <c r="F52" s="22">
        <v>2</v>
      </c>
      <c r="G52" s="22">
        <v>1858</v>
      </c>
      <c r="H52" s="6" t="s">
        <v>197</v>
      </c>
      <c r="I52" s="6" t="s">
        <v>930</v>
      </c>
      <c r="J52" s="6" t="s">
        <v>931</v>
      </c>
      <c r="K52" s="6" t="s">
        <v>932</v>
      </c>
      <c r="L52" s="92" t="s">
        <v>1473</v>
      </c>
      <c r="M52" s="6" t="s">
        <v>565</v>
      </c>
      <c r="N52" s="6" t="s">
        <v>933</v>
      </c>
      <c r="O52" s="85">
        <v>45470000</v>
      </c>
      <c r="P52" s="88">
        <v>45470000</v>
      </c>
      <c r="Q52" s="23" t="s">
        <v>934</v>
      </c>
      <c r="R52" s="6" t="s">
        <v>935</v>
      </c>
      <c r="S52" s="33" t="s">
        <v>546</v>
      </c>
      <c r="T52" s="25">
        <v>0</v>
      </c>
    </row>
    <row r="53" spans="1:20" ht="148.5">
      <c r="A53" s="21">
        <v>44</v>
      </c>
      <c r="B53" s="22">
        <v>3</v>
      </c>
      <c r="C53" s="22">
        <v>2</v>
      </c>
      <c r="D53" s="22">
        <v>12</v>
      </c>
      <c r="E53" s="22">
        <v>18</v>
      </c>
      <c r="F53" s="22">
        <v>2</v>
      </c>
      <c r="G53" s="22">
        <v>1859</v>
      </c>
      <c r="H53" s="6" t="s">
        <v>198</v>
      </c>
      <c r="I53" s="6" t="s">
        <v>936</v>
      </c>
      <c r="J53" s="6" t="s">
        <v>937</v>
      </c>
      <c r="K53" s="6" t="s">
        <v>1474</v>
      </c>
      <c r="L53" s="92" t="s">
        <v>1475</v>
      </c>
      <c r="M53" s="6" t="s">
        <v>565</v>
      </c>
      <c r="N53" s="6" t="s">
        <v>938</v>
      </c>
      <c r="O53" s="85">
        <v>50800000</v>
      </c>
      <c r="P53" s="88">
        <v>45090000</v>
      </c>
      <c r="Q53" s="23" t="s">
        <v>939</v>
      </c>
      <c r="R53" s="6" t="s">
        <v>940</v>
      </c>
      <c r="S53" s="33" t="s">
        <v>546</v>
      </c>
      <c r="T53" s="25">
        <v>0</v>
      </c>
    </row>
    <row r="54" spans="1:20" ht="27" customHeight="1">
      <c r="A54" s="34" t="s">
        <v>1118</v>
      </c>
      <c r="B54" s="38"/>
      <c r="C54" s="38"/>
      <c r="D54" s="38"/>
      <c r="E54" s="38"/>
      <c r="F54" s="38"/>
      <c r="G54" s="38"/>
      <c r="H54" s="35" t="s">
        <v>1119</v>
      </c>
      <c r="I54" s="31"/>
      <c r="J54" s="31"/>
      <c r="K54" s="31"/>
      <c r="L54" s="36"/>
      <c r="M54" s="31"/>
      <c r="N54" s="31"/>
      <c r="O54" s="18">
        <f>SUM(O27:O53,20399000)</f>
        <v>204921000</v>
      </c>
      <c r="P54" s="18">
        <f>SUM(P27:P53)</f>
        <v>190377921</v>
      </c>
      <c r="Q54" s="32"/>
      <c r="R54" s="31"/>
      <c r="S54" s="37"/>
      <c r="T54" s="25">
        <f>SUM(T27:T53)</f>
        <v>99282000</v>
      </c>
    </row>
    <row r="55" spans="1:20" ht="27.75" customHeight="1">
      <c r="A55" s="99" t="str">
        <f>HYPERLINK("#目的別歳出!A7","Ⅳ　衛生費")</f>
        <v>Ⅳ　衛生費</v>
      </c>
      <c r="B55" s="99"/>
      <c r="C55" s="99"/>
      <c r="D55" s="99"/>
      <c r="E55" s="99"/>
      <c r="F55" s="99"/>
      <c r="G55" s="99"/>
      <c r="H55" s="99"/>
    </row>
    <row r="56" spans="1:20" ht="26.25" customHeight="1">
      <c r="A56" s="9" t="s">
        <v>1</v>
      </c>
      <c r="B56" s="28" t="s">
        <v>2</v>
      </c>
      <c r="C56" s="28" t="s">
        <v>3</v>
      </c>
      <c r="D56" s="28" t="s">
        <v>4</v>
      </c>
      <c r="E56" s="28" t="s">
        <v>5</v>
      </c>
      <c r="F56" s="28" t="s">
        <v>6</v>
      </c>
      <c r="G56" s="28" t="s">
        <v>7</v>
      </c>
      <c r="H56" s="9" t="s">
        <v>550</v>
      </c>
      <c r="I56" s="9" t="s">
        <v>8</v>
      </c>
      <c r="J56" s="10" t="s">
        <v>9</v>
      </c>
      <c r="K56" s="10" t="s">
        <v>10</v>
      </c>
      <c r="L56" s="11" t="s">
        <v>11</v>
      </c>
      <c r="M56" s="10" t="s">
        <v>12</v>
      </c>
      <c r="N56" s="10" t="s">
        <v>13</v>
      </c>
      <c r="O56" s="93" t="s">
        <v>14</v>
      </c>
      <c r="P56" s="94" t="s">
        <v>699</v>
      </c>
      <c r="Q56" s="30" t="s">
        <v>15</v>
      </c>
      <c r="R56" s="9" t="s">
        <v>16</v>
      </c>
      <c r="S56" s="9" t="s">
        <v>17</v>
      </c>
      <c r="T56" s="12" t="s">
        <v>18</v>
      </c>
    </row>
    <row r="57" spans="1:20" ht="54">
      <c r="A57" s="21">
        <v>45</v>
      </c>
      <c r="B57" s="22">
        <v>4</v>
      </c>
      <c r="C57" s="22">
        <v>1</v>
      </c>
      <c r="D57" s="22">
        <v>2</v>
      </c>
      <c r="E57" s="22">
        <v>18</v>
      </c>
      <c r="F57" s="22">
        <v>2</v>
      </c>
      <c r="G57" s="22">
        <v>2050</v>
      </c>
      <c r="H57" s="6" t="s">
        <v>199</v>
      </c>
      <c r="I57" s="6" t="s">
        <v>200</v>
      </c>
      <c r="J57" s="6" t="s">
        <v>201</v>
      </c>
      <c r="K57" s="6" t="s">
        <v>567</v>
      </c>
      <c r="L57" s="92" t="s">
        <v>1476</v>
      </c>
      <c r="M57" s="6" t="s">
        <v>202</v>
      </c>
      <c r="N57" s="6" t="s">
        <v>203</v>
      </c>
      <c r="O57" s="25">
        <v>141310</v>
      </c>
      <c r="P57" s="88">
        <v>141310</v>
      </c>
      <c r="Q57" s="23" t="s">
        <v>1632</v>
      </c>
      <c r="R57" s="6" t="s">
        <v>204</v>
      </c>
      <c r="S57" s="33" t="s">
        <v>547</v>
      </c>
      <c r="T57" s="25">
        <v>182440</v>
      </c>
    </row>
    <row r="58" spans="1:20" ht="67.5">
      <c r="A58" s="21">
        <v>46</v>
      </c>
      <c r="B58" s="22">
        <v>4</v>
      </c>
      <c r="C58" s="22">
        <v>1</v>
      </c>
      <c r="D58" s="22">
        <v>2</v>
      </c>
      <c r="E58" s="22">
        <v>18</v>
      </c>
      <c r="F58" s="22">
        <v>2</v>
      </c>
      <c r="G58" s="22">
        <v>2050</v>
      </c>
      <c r="H58" s="8" t="s">
        <v>569</v>
      </c>
      <c r="I58" s="6" t="s">
        <v>570</v>
      </c>
      <c r="J58" s="6" t="s">
        <v>571</v>
      </c>
      <c r="K58" s="6" t="s">
        <v>1477</v>
      </c>
      <c r="L58" s="92" t="s">
        <v>1478</v>
      </c>
      <c r="M58" s="6" t="s">
        <v>573</v>
      </c>
      <c r="N58" s="6" t="s">
        <v>574</v>
      </c>
      <c r="O58" s="25">
        <v>1365270</v>
      </c>
      <c r="P58" s="92">
        <v>1365270</v>
      </c>
      <c r="Q58" s="6" t="s">
        <v>1631</v>
      </c>
      <c r="R58" s="6" t="s">
        <v>575</v>
      </c>
      <c r="S58" s="16" t="s">
        <v>568</v>
      </c>
      <c r="T58" s="25">
        <v>1000000</v>
      </c>
    </row>
    <row r="59" spans="1:20" ht="40.5">
      <c r="A59" s="21">
        <v>47</v>
      </c>
      <c r="B59" s="22">
        <v>4</v>
      </c>
      <c r="C59" s="22">
        <v>1</v>
      </c>
      <c r="D59" s="22">
        <v>2</v>
      </c>
      <c r="E59" s="22">
        <v>18</v>
      </c>
      <c r="F59" s="22">
        <v>2</v>
      </c>
      <c r="G59" s="22">
        <v>2050</v>
      </c>
      <c r="H59" s="8" t="s">
        <v>576</v>
      </c>
      <c r="I59" s="6" t="s">
        <v>577</v>
      </c>
      <c r="J59" s="6" t="s">
        <v>578</v>
      </c>
      <c r="K59" s="6" t="s">
        <v>1479</v>
      </c>
      <c r="L59" s="92" t="s">
        <v>1480</v>
      </c>
      <c r="M59" s="6" t="s">
        <v>573</v>
      </c>
      <c r="N59" s="6" t="s">
        <v>579</v>
      </c>
      <c r="O59" s="25">
        <v>250000</v>
      </c>
      <c r="P59" s="92">
        <v>73250</v>
      </c>
      <c r="Q59" s="6" t="s">
        <v>1631</v>
      </c>
      <c r="R59" s="6" t="s">
        <v>580</v>
      </c>
      <c r="S59" s="16" t="s">
        <v>568</v>
      </c>
      <c r="T59" s="25">
        <v>150000</v>
      </c>
    </row>
    <row r="60" spans="1:20" ht="40.5">
      <c r="A60" s="21">
        <v>48</v>
      </c>
      <c r="B60" s="22">
        <v>4</v>
      </c>
      <c r="C60" s="22">
        <v>1</v>
      </c>
      <c r="D60" s="22">
        <v>2</v>
      </c>
      <c r="E60" s="22">
        <v>18</v>
      </c>
      <c r="F60" s="22">
        <v>2</v>
      </c>
      <c r="G60" s="22">
        <v>2080</v>
      </c>
      <c r="H60" s="6" t="s">
        <v>205</v>
      </c>
      <c r="I60" s="6" t="s">
        <v>206</v>
      </c>
      <c r="J60" s="6" t="s">
        <v>207</v>
      </c>
      <c r="K60" s="6" t="s">
        <v>551</v>
      </c>
      <c r="L60" s="92">
        <v>50000</v>
      </c>
      <c r="M60" s="6" t="s">
        <v>208</v>
      </c>
      <c r="N60" s="6" t="s">
        <v>209</v>
      </c>
      <c r="O60" s="25">
        <v>50000</v>
      </c>
      <c r="P60" s="88">
        <v>50000</v>
      </c>
      <c r="Q60" s="23" t="s">
        <v>762</v>
      </c>
      <c r="R60" s="6" t="s">
        <v>210</v>
      </c>
      <c r="S60" s="33" t="s">
        <v>547</v>
      </c>
      <c r="T60" s="25">
        <v>50000</v>
      </c>
    </row>
    <row r="61" spans="1:20" ht="148.5">
      <c r="A61" s="21">
        <v>49</v>
      </c>
      <c r="B61" s="22">
        <v>4</v>
      </c>
      <c r="C61" s="22">
        <v>1</v>
      </c>
      <c r="D61" s="22">
        <v>3</v>
      </c>
      <c r="E61" s="22">
        <v>18</v>
      </c>
      <c r="F61" s="22">
        <v>2</v>
      </c>
      <c r="G61" s="22">
        <v>2100</v>
      </c>
      <c r="H61" s="6" t="s">
        <v>1095</v>
      </c>
      <c r="I61" s="6" t="s">
        <v>1094</v>
      </c>
      <c r="J61" s="6" t="s">
        <v>1096</v>
      </c>
      <c r="K61" s="6" t="s">
        <v>1481</v>
      </c>
      <c r="L61" s="92" t="s">
        <v>1482</v>
      </c>
      <c r="M61" s="6" t="s">
        <v>211</v>
      </c>
      <c r="N61" s="6" t="s">
        <v>1097</v>
      </c>
      <c r="O61" s="25">
        <v>135000</v>
      </c>
      <c r="P61" s="88">
        <v>126279</v>
      </c>
      <c r="Q61" s="23" t="s">
        <v>1098</v>
      </c>
      <c r="R61" s="6" t="s">
        <v>1099</v>
      </c>
      <c r="S61" s="33" t="s">
        <v>547</v>
      </c>
      <c r="T61" s="25">
        <v>135000</v>
      </c>
    </row>
    <row r="62" spans="1:20" ht="67.5">
      <c r="A62" s="21">
        <v>50</v>
      </c>
      <c r="B62" s="22">
        <v>4</v>
      </c>
      <c r="C62" s="22">
        <v>1</v>
      </c>
      <c r="D62" s="22">
        <v>5</v>
      </c>
      <c r="E62" s="22">
        <v>18</v>
      </c>
      <c r="F62" s="22">
        <v>2</v>
      </c>
      <c r="G62" s="22">
        <v>2175</v>
      </c>
      <c r="H62" s="6" t="s">
        <v>212</v>
      </c>
      <c r="I62" s="6" t="s">
        <v>213</v>
      </c>
      <c r="J62" s="6" t="s">
        <v>214</v>
      </c>
      <c r="K62" s="6" t="s">
        <v>581</v>
      </c>
      <c r="L62" s="92" t="s">
        <v>1483</v>
      </c>
      <c r="M62" s="6" t="s">
        <v>215</v>
      </c>
      <c r="N62" s="6" t="s">
        <v>216</v>
      </c>
      <c r="O62" s="85">
        <v>240000</v>
      </c>
      <c r="P62" s="88">
        <v>240000</v>
      </c>
      <c r="Q62" s="23" t="s">
        <v>1648</v>
      </c>
      <c r="R62" s="6" t="s">
        <v>217</v>
      </c>
      <c r="S62" s="33" t="s">
        <v>539</v>
      </c>
      <c r="T62" s="25">
        <v>480000</v>
      </c>
    </row>
    <row r="63" spans="1:20" ht="81">
      <c r="A63" s="21">
        <v>51</v>
      </c>
      <c r="B63" s="22">
        <v>4</v>
      </c>
      <c r="C63" s="22">
        <v>1</v>
      </c>
      <c r="D63" s="22">
        <v>5</v>
      </c>
      <c r="E63" s="22">
        <v>18</v>
      </c>
      <c r="F63" s="22">
        <v>2</v>
      </c>
      <c r="G63" s="22">
        <v>2191</v>
      </c>
      <c r="H63" s="6" t="s">
        <v>218</v>
      </c>
      <c r="I63" s="6" t="s">
        <v>1078</v>
      </c>
      <c r="J63" s="6" t="s">
        <v>219</v>
      </c>
      <c r="K63" s="6" t="s">
        <v>572</v>
      </c>
      <c r="L63" s="92" t="s">
        <v>1484</v>
      </c>
      <c r="M63" s="6" t="s">
        <v>220</v>
      </c>
      <c r="N63" s="6" t="s">
        <v>221</v>
      </c>
      <c r="O63" s="85">
        <v>2500000</v>
      </c>
      <c r="P63" s="88">
        <v>1965000</v>
      </c>
      <c r="Q63" s="23" t="s">
        <v>1649</v>
      </c>
      <c r="R63" s="6" t="s">
        <v>222</v>
      </c>
      <c r="S63" s="33" t="s">
        <v>539</v>
      </c>
      <c r="T63" s="25">
        <v>2500000</v>
      </c>
    </row>
    <row r="64" spans="1:20" ht="67.5">
      <c r="A64" s="21">
        <v>52</v>
      </c>
      <c r="B64" s="22">
        <v>4</v>
      </c>
      <c r="C64" s="22">
        <v>1</v>
      </c>
      <c r="D64" s="22">
        <v>9</v>
      </c>
      <c r="E64" s="22">
        <v>18</v>
      </c>
      <c r="F64" s="22">
        <v>2</v>
      </c>
      <c r="G64" s="22">
        <v>5482</v>
      </c>
      <c r="H64" s="6" t="s">
        <v>223</v>
      </c>
      <c r="I64" s="6" t="s">
        <v>224</v>
      </c>
      <c r="J64" s="6" t="s">
        <v>225</v>
      </c>
      <c r="K64" s="6" t="s">
        <v>1485</v>
      </c>
      <c r="L64" s="92" t="s">
        <v>1608</v>
      </c>
      <c r="M64" s="6" t="s">
        <v>226</v>
      </c>
      <c r="N64" s="6" t="s">
        <v>987</v>
      </c>
      <c r="O64" s="25">
        <v>9963000</v>
      </c>
      <c r="P64" s="88">
        <v>9387000</v>
      </c>
      <c r="Q64" s="23" t="s">
        <v>1609</v>
      </c>
      <c r="R64" s="6" t="s">
        <v>227</v>
      </c>
      <c r="S64" s="33" t="s">
        <v>540</v>
      </c>
      <c r="T64" s="25">
        <v>16792000</v>
      </c>
    </row>
    <row r="65" spans="1:20" ht="67.5">
      <c r="A65" s="21">
        <v>53</v>
      </c>
      <c r="B65" s="22">
        <v>4</v>
      </c>
      <c r="C65" s="22">
        <v>2</v>
      </c>
      <c r="D65" s="22">
        <v>1</v>
      </c>
      <c r="E65" s="22">
        <v>18</v>
      </c>
      <c r="F65" s="22">
        <v>2</v>
      </c>
      <c r="G65" s="22">
        <v>2270</v>
      </c>
      <c r="H65" s="6" t="s">
        <v>228</v>
      </c>
      <c r="I65" s="6" t="s">
        <v>229</v>
      </c>
      <c r="J65" s="19" t="s">
        <v>1079</v>
      </c>
      <c r="K65" s="19" t="s">
        <v>1080</v>
      </c>
      <c r="L65" s="92" t="s">
        <v>1486</v>
      </c>
      <c r="M65" s="6" t="s">
        <v>230</v>
      </c>
      <c r="N65" s="6" t="s">
        <v>231</v>
      </c>
      <c r="O65" s="85">
        <v>127400</v>
      </c>
      <c r="P65" s="88">
        <v>127400</v>
      </c>
      <c r="Q65" s="23" t="s">
        <v>1650</v>
      </c>
      <c r="R65" s="6" t="s">
        <v>232</v>
      </c>
      <c r="S65" s="33" t="s">
        <v>539</v>
      </c>
      <c r="T65" s="25">
        <v>115000</v>
      </c>
    </row>
    <row r="66" spans="1:20" ht="67.5">
      <c r="A66" s="21">
        <v>54</v>
      </c>
      <c r="B66" s="22">
        <v>4</v>
      </c>
      <c r="C66" s="22">
        <v>3</v>
      </c>
      <c r="D66" s="22">
        <v>1</v>
      </c>
      <c r="E66" s="22">
        <v>18</v>
      </c>
      <c r="F66" s="22">
        <v>2</v>
      </c>
      <c r="G66" s="22">
        <v>2350</v>
      </c>
      <c r="H66" s="6" t="s">
        <v>233</v>
      </c>
      <c r="I66" s="6" t="s">
        <v>1086</v>
      </c>
      <c r="J66" s="6" t="s">
        <v>248</v>
      </c>
      <c r="K66" s="6" t="s">
        <v>1487</v>
      </c>
      <c r="L66" s="92">
        <v>59802000</v>
      </c>
      <c r="M66" s="6" t="s">
        <v>1087</v>
      </c>
      <c r="N66" s="6" t="s">
        <v>1088</v>
      </c>
      <c r="O66" s="25">
        <v>59802000</v>
      </c>
      <c r="P66" s="88">
        <v>59802000</v>
      </c>
      <c r="Q66" s="23" t="s">
        <v>1089</v>
      </c>
      <c r="R66" s="6" t="s">
        <v>1090</v>
      </c>
      <c r="S66" s="33" t="s">
        <v>234</v>
      </c>
      <c r="T66" s="25">
        <v>44209000</v>
      </c>
    </row>
    <row r="67" spans="1:20" ht="67.5">
      <c r="A67" s="21">
        <v>55</v>
      </c>
      <c r="B67" s="22">
        <v>4</v>
      </c>
      <c r="C67" s="22">
        <v>3</v>
      </c>
      <c r="D67" s="22">
        <v>2</v>
      </c>
      <c r="E67" s="22">
        <v>18</v>
      </c>
      <c r="F67" s="22">
        <v>2</v>
      </c>
      <c r="G67" s="22">
        <v>2375</v>
      </c>
      <c r="H67" s="6" t="s">
        <v>235</v>
      </c>
      <c r="I67" s="6" t="s">
        <v>236</v>
      </c>
      <c r="J67" s="6" t="s">
        <v>1493</v>
      </c>
      <c r="K67" s="6" t="s">
        <v>1494</v>
      </c>
      <c r="L67" s="91" t="str">
        <f>HYPERLINK("#団体交付詳細!A95","51,500～
550,000")</f>
        <v>51,500～
550,000</v>
      </c>
      <c r="M67" s="6" t="s">
        <v>237</v>
      </c>
      <c r="N67" s="6" t="s">
        <v>238</v>
      </c>
      <c r="O67" s="25">
        <v>2000000</v>
      </c>
      <c r="P67" s="88">
        <f>51500+533000+550000+492250</f>
        <v>1626750</v>
      </c>
      <c r="Q67" s="23" t="s">
        <v>1091</v>
      </c>
      <c r="R67" s="6" t="s">
        <v>239</v>
      </c>
      <c r="S67" s="33" t="s">
        <v>234</v>
      </c>
      <c r="T67" s="25">
        <v>2000000</v>
      </c>
    </row>
    <row r="68" spans="1:20" ht="67.5">
      <c r="A68" s="21">
        <v>56</v>
      </c>
      <c r="B68" s="22">
        <v>4</v>
      </c>
      <c r="C68" s="22">
        <v>3</v>
      </c>
      <c r="D68" s="22">
        <v>3</v>
      </c>
      <c r="E68" s="22">
        <v>18</v>
      </c>
      <c r="F68" s="22">
        <v>2</v>
      </c>
      <c r="G68" s="22">
        <v>2368</v>
      </c>
      <c r="H68" s="6" t="s">
        <v>240</v>
      </c>
      <c r="I68" s="6" t="s">
        <v>241</v>
      </c>
      <c r="J68" s="6" t="s">
        <v>242</v>
      </c>
      <c r="K68" s="6" t="s">
        <v>588</v>
      </c>
      <c r="L68" s="92">
        <v>0</v>
      </c>
      <c r="M68" s="6" t="s">
        <v>243</v>
      </c>
      <c r="N68" s="6" t="s">
        <v>244</v>
      </c>
      <c r="O68" s="85">
        <v>240000</v>
      </c>
      <c r="P68" s="88">
        <v>0</v>
      </c>
      <c r="Q68" s="23" t="s">
        <v>1081</v>
      </c>
      <c r="R68" s="6" t="s">
        <v>245</v>
      </c>
      <c r="S68" s="33" t="s">
        <v>539</v>
      </c>
      <c r="T68" s="25">
        <v>120000</v>
      </c>
    </row>
    <row r="69" spans="1:20" ht="54">
      <c r="A69" s="21">
        <v>57</v>
      </c>
      <c r="B69" s="22">
        <v>4</v>
      </c>
      <c r="C69" s="22">
        <v>3</v>
      </c>
      <c r="D69" s="22">
        <v>3</v>
      </c>
      <c r="E69" s="22">
        <v>18</v>
      </c>
      <c r="F69" s="22">
        <v>2</v>
      </c>
      <c r="G69" s="22">
        <v>2368</v>
      </c>
      <c r="H69" s="8" t="s">
        <v>1082</v>
      </c>
      <c r="I69" s="6" t="s">
        <v>583</v>
      </c>
      <c r="J69" s="6" t="s">
        <v>584</v>
      </c>
      <c r="K69" s="6" t="s">
        <v>552</v>
      </c>
      <c r="L69" s="95">
        <v>15000</v>
      </c>
      <c r="M69" s="6" t="s">
        <v>585</v>
      </c>
      <c r="N69" s="6" t="s">
        <v>586</v>
      </c>
      <c r="O69" s="87">
        <v>90000</v>
      </c>
      <c r="P69" s="18">
        <v>15000</v>
      </c>
      <c r="Q69" s="23" t="s">
        <v>1083</v>
      </c>
      <c r="R69" s="6" t="s">
        <v>587</v>
      </c>
      <c r="S69" s="16" t="s">
        <v>582</v>
      </c>
      <c r="T69" s="25">
        <v>60000</v>
      </c>
    </row>
    <row r="70" spans="1:20" ht="94.5">
      <c r="A70" s="21">
        <v>58</v>
      </c>
      <c r="B70" s="22">
        <v>4</v>
      </c>
      <c r="C70" s="22">
        <v>3</v>
      </c>
      <c r="D70" s="22">
        <v>5</v>
      </c>
      <c r="E70" s="22">
        <v>18</v>
      </c>
      <c r="F70" s="22">
        <v>2</v>
      </c>
      <c r="G70" s="22">
        <v>2380</v>
      </c>
      <c r="H70" s="6" t="s">
        <v>246</v>
      </c>
      <c r="I70" s="6" t="s">
        <v>247</v>
      </c>
      <c r="J70" s="6" t="s">
        <v>248</v>
      </c>
      <c r="K70" s="6" t="s">
        <v>1487</v>
      </c>
      <c r="L70" s="92">
        <v>4430222</v>
      </c>
      <c r="M70" s="6" t="s">
        <v>249</v>
      </c>
      <c r="N70" s="6" t="s">
        <v>250</v>
      </c>
      <c r="O70" s="25">
        <v>4431000</v>
      </c>
      <c r="P70" s="88">
        <v>4430222</v>
      </c>
      <c r="Q70" s="23" t="s">
        <v>1092</v>
      </c>
      <c r="R70" s="6" t="s">
        <v>251</v>
      </c>
      <c r="S70" s="33" t="s">
        <v>234</v>
      </c>
      <c r="T70" s="25">
        <v>4261000</v>
      </c>
    </row>
    <row r="71" spans="1:20" ht="27" customHeight="1">
      <c r="A71" s="34" t="s">
        <v>1118</v>
      </c>
      <c r="B71" s="38"/>
      <c r="C71" s="38"/>
      <c r="D71" s="38"/>
      <c r="E71" s="38"/>
      <c r="F71" s="38"/>
      <c r="G71" s="38"/>
      <c r="H71" s="35" t="s">
        <v>1119</v>
      </c>
      <c r="I71" s="31"/>
      <c r="J71" s="31"/>
      <c r="K71" s="31"/>
      <c r="L71" s="36"/>
      <c r="M71" s="31"/>
      <c r="N71" s="31"/>
      <c r="O71" s="18">
        <f>SUM(O57:O70)</f>
        <v>81334980</v>
      </c>
      <c r="P71" s="18">
        <f>SUM(P57:P70)</f>
        <v>79349481</v>
      </c>
      <c r="Q71" s="32"/>
      <c r="R71" s="31"/>
      <c r="S71" s="37"/>
      <c r="T71" s="25">
        <f>SUM(T57:T70)</f>
        <v>72054440</v>
      </c>
    </row>
    <row r="72" spans="1:20" ht="27.75" customHeight="1">
      <c r="A72" s="99" t="str">
        <f>HYPERLINK("#目的別歳出!A8","Ⅴ　農林水産業費")</f>
        <v>Ⅴ　農林水産業費</v>
      </c>
      <c r="B72" s="99"/>
      <c r="C72" s="99"/>
      <c r="D72" s="99"/>
      <c r="E72" s="99"/>
      <c r="F72" s="99"/>
      <c r="G72" s="99"/>
      <c r="H72" s="99"/>
    </row>
    <row r="73" spans="1:20" ht="26.25" customHeight="1">
      <c r="A73" s="9" t="s">
        <v>1</v>
      </c>
      <c r="B73" s="28" t="s">
        <v>2</v>
      </c>
      <c r="C73" s="28" t="s">
        <v>3</v>
      </c>
      <c r="D73" s="28" t="s">
        <v>4</v>
      </c>
      <c r="E73" s="28" t="s">
        <v>5</v>
      </c>
      <c r="F73" s="28" t="s">
        <v>6</v>
      </c>
      <c r="G73" s="28" t="s">
        <v>7</v>
      </c>
      <c r="H73" s="9" t="s">
        <v>550</v>
      </c>
      <c r="I73" s="9" t="s">
        <v>8</v>
      </c>
      <c r="J73" s="10" t="s">
        <v>9</v>
      </c>
      <c r="K73" s="10" t="s">
        <v>10</v>
      </c>
      <c r="L73" s="11" t="s">
        <v>11</v>
      </c>
      <c r="M73" s="10" t="s">
        <v>12</v>
      </c>
      <c r="N73" s="10" t="s">
        <v>13</v>
      </c>
      <c r="O73" s="12" t="s">
        <v>14</v>
      </c>
      <c r="P73" s="29" t="s">
        <v>699</v>
      </c>
      <c r="Q73" s="30" t="s">
        <v>15</v>
      </c>
      <c r="R73" s="9" t="s">
        <v>16</v>
      </c>
      <c r="S73" s="9" t="s">
        <v>17</v>
      </c>
      <c r="T73" s="12" t="s">
        <v>18</v>
      </c>
    </row>
    <row r="74" spans="1:20" ht="67.5">
      <c r="A74" s="21">
        <v>59</v>
      </c>
      <c r="B74" s="22">
        <v>6</v>
      </c>
      <c r="C74" s="22">
        <v>1</v>
      </c>
      <c r="D74" s="22">
        <v>3</v>
      </c>
      <c r="E74" s="22">
        <v>18</v>
      </c>
      <c r="F74" s="22">
        <v>2</v>
      </c>
      <c r="G74" s="22">
        <v>2450</v>
      </c>
      <c r="H74" s="6" t="s">
        <v>252</v>
      </c>
      <c r="I74" s="6" t="s">
        <v>253</v>
      </c>
      <c r="J74" s="6" t="s">
        <v>254</v>
      </c>
      <c r="K74" s="6" t="s">
        <v>659</v>
      </c>
      <c r="L74" s="92">
        <v>952000</v>
      </c>
      <c r="M74" s="6" t="s">
        <v>255</v>
      </c>
      <c r="N74" s="6" t="s">
        <v>256</v>
      </c>
      <c r="O74" s="85">
        <v>952000</v>
      </c>
      <c r="P74" s="88">
        <v>952000</v>
      </c>
      <c r="Q74" s="23" t="s">
        <v>989</v>
      </c>
      <c r="R74" s="6" t="s">
        <v>257</v>
      </c>
      <c r="S74" s="33" t="s">
        <v>541</v>
      </c>
      <c r="T74" s="25">
        <v>952000</v>
      </c>
    </row>
    <row r="75" spans="1:20" ht="54">
      <c r="A75" s="21">
        <v>60</v>
      </c>
      <c r="B75" s="16">
        <v>6</v>
      </c>
      <c r="C75" s="16">
        <v>1</v>
      </c>
      <c r="D75" s="16">
        <v>3</v>
      </c>
      <c r="E75" s="16">
        <v>18</v>
      </c>
      <c r="F75" s="16">
        <v>2</v>
      </c>
      <c r="G75" s="39">
        <v>2450</v>
      </c>
      <c r="H75" s="8" t="s">
        <v>591</v>
      </c>
      <c r="I75" s="6" t="s">
        <v>592</v>
      </c>
      <c r="J75" s="6" t="s">
        <v>706</v>
      </c>
      <c r="K75" s="6" t="s">
        <v>990</v>
      </c>
      <c r="L75" s="92">
        <v>120000</v>
      </c>
      <c r="M75" s="6" t="s">
        <v>593</v>
      </c>
      <c r="N75" s="6" t="s">
        <v>594</v>
      </c>
      <c r="O75" s="25">
        <v>120000</v>
      </c>
      <c r="P75" s="88">
        <v>120000</v>
      </c>
      <c r="Q75" s="6" t="s">
        <v>991</v>
      </c>
      <c r="R75" s="6" t="s">
        <v>595</v>
      </c>
      <c r="S75" s="16" t="s">
        <v>590</v>
      </c>
      <c r="T75" s="25">
        <v>120000</v>
      </c>
    </row>
    <row r="76" spans="1:20" ht="67.5">
      <c r="A76" s="21">
        <v>61</v>
      </c>
      <c r="B76" s="22">
        <v>6</v>
      </c>
      <c r="C76" s="22">
        <v>1</v>
      </c>
      <c r="D76" s="22">
        <v>3</v>
      </c>
      <c r="E76" s="22">
        <v>18</v>
      </c>
      <c r="F76" s="22">
        <v>2</v>
      </c>
      <c r="G76" s="22">
        <v>2451</v>
      </c>
      <c r="H76" s="6" t="s">
        <v>258</v>
      </c>
      <c r="I76" s="6" t="s">
        <v>259</v>
      </c>
      <c r="J76" s="6" t="s">
        <v>260</v>
      </c>
      <c r="K76" s="6" t="s">
        <v>563</v>
      </c>
      <c r="L76" s="91" t="str">
        <f>HYPERLINK("#団体交付詳細!A98","2,146～
23,492")</f>
        <v>2,146～
23,492</v>
      </c>
      <c r="M76" s="6" t="s">
        <v>261</v>
      </c>
      <c r="N76" s="6" t="s">
        <v>262</v>
      </c>
      <c r="O76" s="85">
        <v>133000</v>
      </c>
      <c r="P76" s="88">
        <v>31671</v>
      </c>
      <c r="Q76" s="23" t="s">
        <v>992</v>
      </c>
      <c r="R76" s="6" t="s">
        <v>263</v>
      </c>
      <c r="S76" s="33" t="s">
        <v>541</v>
      </c>
      <c r="T76" s="25">
        <v>115000</v>
      </c>
    </row>
    <row r="77" spans="1:20" ht="67.5">
      <c r="A77" s="21">
        <v>62</v>
      </c>
      <c r="B77" s="22">
        <v>6</v>
      </c>
      <c r="C77" s="22">
        <v>1</v>
      </c>
      <c r="D77" s="22">
        <v>3</v>
      </c>
      <c r="E77" s="22">
        <v>18</v>
      </c>
      <c r="F77" s="22">
        <v>2</v>
      </c>
      <c r="G77" s="22">
        <v>2451</v>
      </c>
      <c r="H77" s="6" t="s">
        <v>736</v>
      </c>
      <c r="I77" s="6" t="s">
        <v>993</v>
      </c>
      <c r="J77" s="6" t="s">
        <v>1496</v>
      </c>
      <c r="K77" s="6" t="s">
        <v>564</v>
      </c>
      <c r="L77" s="92" t="s">
        <v>1497</v>
      </c>
      <c r="M77" s="6" t="s">
        <v>994</v>
      </c>
      <c r="N77" s="6" t="s">
        <v>995</v>
      </c>
      <c r="O77" s="85">
        <v>41000</v>
      </c>
      <c r="P77" s="88">
        <v>40513</v>
      </c>
      <c r="Q77" s="23" t="s">
        <v>996</v>
      </c>
      <c r="R77" s="6" t="s">
        <v>997</v>
      </c>
      <c r="S77" s="33" t="s">
        <v>541</v>
      </c>
      <c r="T77" s="25">
        <v>31000</v>
      </c>
    </row>
    <row r="78" spans="1:20" ht="189">
      <c r="A78" s="21">
        <v>63</v>
      </c>
      <c r="B78" s="22">
        <v>6</v>
      </c>
      <c r="C78" s="22">
        <v>1</v>
      </c>
      <c r="D78" s="22">
        <v>3</v>
      </c>
      <c r="E78" s="22">
        <v>18</v>
      </c>
      <c r="F78" s="22">
        <v>2</v>
      </c>
      <c r="G78" s="22">
        <v>2452</v>
      </c>
      <c r="H78" s="6" t="s">
        <v>264</v>
      </c>
      <c r="I78" s="6" t="s">
        <v>265</v>
      </c>
      <c r="J78" s="6" t="s">
        <v>254</v>
      </c>
      <c r="K78" s="6" t="s">
        <v>659</v>
      </c>
      <c r="L78" s="92">
        <v>4513886</v>
      </c>
      <c r="M78" s="6" t="s">
        <v>1634</v>
      </c>
      <c r="N78" s="6" t="s">
        <v>266</v>
      </c>
      <c r="O78" s="85">
        <v>4525000</v>
      </c>
      <c r="P78" s="88">
        <v>4513886</v>
      </c>
      <c r="Q78" s="23" t="s">
        <v>998</v>
      </c>
      <c r="R78" s="6" t="s">
        <v>267</v>
      </c>
      <c r="S78" s="33" t="s">
        <v>541</v>
      </c>
      <c r="T78" s="25">
        <v>4325000</v>
      </c>
    </row>
    <row r="79" spans="1:20" ht="54">
      <c r="A79" s="21">
        <v>64</v>
      </c>
      <c r="B79" s="22">
        <v>6</v>
      </c>
      <c r="C79" s="22">
        <v>1</v>
      </c>
      <c r="D79" s="22">
        <v>3</v>
      </c>
      <c r="E79" s="22">
        <v>18</v>
      </c>
      <c r="F79" s="22">
        <v>3</v>
      </c>
      <c r="G79" s="22">
        <v>2453</v>
      </c>
      <c r="H79" s="6" t="s">
        <v>268</v>
      </c>
      <c r="I79" s="6" t="s">
        <v>269</v>
      </c>
      <c r="J79" s="6" t="s">
        <v>270</v>
      </c>
      <c r="K79" s="6" t="s">
        <v>563</v>
      </c>
      <c r="L79" s="91" t="str">
        <f>HYPERLINK("#団体交付詳細!A101","391,200～
706,800")</f>
        <v>391,200～
706,800</v>
      </c>
      <c r="M79" s="6" t="s">
        <v>1635</v>
      </c>
      <c r="N79" s="6" t="s">
        <v>1637</v>
      </c>
      <c r="O79" s="25">
        <v>1842000</v>
      </c>
      <c r="P79" s="88">
        <v>1803600</v>
      </c>
      <c r="Q79" s="23" t="s">
        <v>999</v>
      </c>
      <c r="R79" s="6" t="s">
        <v>271</v>
      </c>
      <c r="S79" s="33" t="s">
        <v>541</v>
      </c>
      <c r="T79" s="25">
        <v>1947000</v>
      </c>
    </row>
    <row r="80" spans="1:20" ht="54">
      <c r="A80" s="21">
        <v>65</v>
      </c>
      <c r="B80" s="22">
        <v>6</v>
      </c>
      <c r="C80" s="22">
        <v>1</v>
      </c>
      <c r="D80" s="22">
        <v>3</v>
      </c>
      <c r="E80" s="22">
        <v>18</v>
      </c>
      <c r="F80" s="22">
        <v>2</v>
      </c>
      <c r="G80" s="22">
        <v>2456</v>
      </c>
      <c r="H80" s="6" t="s">
        <v>272</v>
      </c>
      <c r="I80" s="6" t="s">
        <v>273</v>
      </c>
      <c r="J80" s="6" t="s">
        <v>274</v>
      </c>
      <c r="K80" s="6" t="s">
        <v>597</v>
      </c>
      <c r="L80" s="92" t="s">
        <v>1498</v>
      </c>
      <c r="M80" s="6" t="s">
        <v>1636</v>
      </c>
      <c r="N80" s="6" t="s">
        <v>275</v>
      </c>
      <c r="O80" s="25">
        <v>26250000</v>
      </c>
      <c r="P80" s="88">
        <v>24528451</v>
      </c>
      <c r="Q80" s="23" t="s">
        <v>1000</v>
      </c>
      <c r="R80" s="6" t="s">
        <v>276</v>
      </c>
      <c r="S80" s="33" t="s">
        <v>541</v>
      </c>
      <c r="T80" s="25">
        <v>31500000</v>
      </c>
    </row>
    <row r="81" spans="1:20" ht="135">
      <c r="A81" s="21">
        <v>66</v>
      </c>
      <c r="B81" s="22">
        <v>6</v>
      </c>
      <c r="C81" s="22">
        <v>1</v>
      </c>
      <c r="D81" s="22">
        <v>3</v>
      </c>
      <c r="E81" s="22">
        <v>18</v>
      </c>
      <c r="F81" s="22">
        <v>2</v>
      </c>
      <c r="G81" s="22">
        <v>2459</v>
      </c>
      <c r="H81" s="6" t="s">
        <v>277</v>
      </c>
      <c r="I81" s="6" t="s">
        <v>278</v>
      </c>
      <c r="J81" s="6" t="s">
        <v>279</v>
      </c>
      <c r="K81" s="6" t="s">
        <v>551</v>
      </c>
      <c r="L81" s="92">
        <v>4231000</v>
      </c>
      <c r="M81" s="6" t="s">
        <v>280</v>
      </c>
      <c r="N81" s="6" t="s">
        <v>281</v>
      </c>
      <c r="O81" s="25">
        <v>4231000</v>
      </c>
      <c r="P81" s="88">
        <v>4231000</v>
      </c>
      <c r="Q81" s="23" t="s">
        <v>1001</v>
      </c>
      <c r="R81" s="6" t="s">
        <v>1002</v>
      </c>
      <c r="S81" s="33" t="s">
        <v>541</v>
      </c>
      <c r="T81" s="25">
        <v>0</v>
      </c>
    </row>
    <row r="82" spans="1:20" ht="54">
      <c r="A82" s="21">
        <v>67</v>
      </c>
      <c r="B82" s="22">
        <v>6</v>
      </c>
      <c r="C82" s="22">
        <v>1</v>
      </c>
      <c r="D82" s="22">
        <v>3</v>
      </c>
      <c r="E82" s="22">
        <v>18</v>
      </c>
      <c r="F82" s="22">
        <v>2</v>
      </c>
      <c r="G82" s="22">
        <v>2460</v>
      </c>
      <c r="H82" s="6" t="s">
        <v>282</v>
      </c>
      <c r="I82" s="6" t="s">
        <v>283</v>
      </c>
      <c r="J82" s="6" t="s">
        <v>284</v>
      </c>
      <c r="K82" s="6" t="s">
        <v>551</v>
      </c>
      <c r="L82" s="92">
        <v>200000</v>
      </c>
      <c r="M82" s="6" t="s">
        <v>285</v>
      </c>
      <c r="N82" s="6" t="s">
        <v>1638</v>
      </c>
      <c r="O82" s="25">
        <v>200000</v>
      </c>
      <c r="P82" s="88">
        <v>200000</v>
      </c>
      <c r="Q82" s="23" t="s">
        <v>1003</v>
      </c>
      <c r="R82" s="6" t="s">
        <v>286</v>
      </c>
      <c r="S82" s="33" t="s">
        <v>541</v>
      </c>
      <c r="T82" s="25">
        <v>200000</v>
      </c>
    </row>
    <row r="83" spans="1:20" ht="40.5">
      <c r="A83" s="21">
        <v>68</v>
      </c>
      <c r="B83" s="22">
        <v>6</v>
      </c>
      <c r="C83" s="22">
        <v>1</v>
      </c>
      <c r="D83" s="22">
        <v>3</v>
      </c>
      <c r="E83" s="22">
        <v>19</v>
      </c>
      <c r="F83" s="22">
        <v>2</v>
      </c>
      <c r="G83" s="22">
        <v>2460</v>
      </c>
      <c r="H83" s="6" t="s">
        <v>707</v>
      </c>
      <c r="I83" s="6" t="s">
        <v>598</v>
      </c>
      <c r="J83" s="6" t="s">
        <v>708</v>
      </c>
      <c r="K83" s="6" t="s">
        <v>551</v>
      </c>
      <c r="L83" s="92">
        <v>160000</v>
      </c>
      <c r="M83" s="6" t="s">
        <v>599</v>
      </c>
      <c r="N83" s="6" t="s">
        <v>1639</v>
      </c>
      <c r="O83" s="25">
        <v>160000</v>
      </c>
      <c r="P83" s="88">
        <v>160000</v>
      </c>
      <c r="Q83" s="23" t="s">
        <v>1004</v>
      </c>
      <c r="R83" s="6" t="s">
        <v>600</v>
      </c>
      <c r="S83" s="16" t="s">
        <v>590</v>
      </c>
      <c r="T83" s="25">
        <v>160000</v>
      </c>
    </row>
    <row r="84" spans="1:20" ht="54">
      <c r="A84" s="21">
        <v>69</v>
      </c>
      <c r="B84" s="22">
        <v>6</v>
      </c>
      <c r="C84" s="22">
        <v>1</v>
      </c>
      <c r="D84" s="22">
        <v>3</v>
      </c>
      <c r="E84" s="22">
        <v>18</v>
      </c>
      <c r="F84" s="22">
        <v>2</v>
      </c>
      <c r="G84" s="22">
        <v>2460</v>
      </c>
      <c r="H84" s="6" t="s">
        <v>709</v>
      </c>
      <c r="I84" s="6" t="s">
        <v>1005</v>
      </c>
      <c r="J84" s="6" t="s">
        <v>710</v>
      </c>
      <c r="K84" s="6" t="s">
        <v>551</v>
      </c>
      <c r="L84" s="92">
        <v>240000</v>
      </c>
      <c r="M84" s="6" t="s">
        <v>290</v>
      </c>
      <c r="N84" s="6" t="s">
        <v>1640</v>
      </c>
      <c r="O84" s="25">
        <v>240000</v>
      </c>
      <c r="P84" s="88">
        <v>240000</v>
      </c>
      <c r="Q84" s="23" t="s">
        <v>1006</v>
      </c>
      <c r="R84" s="6" t="s">
        <v>601</v>
      </c>
      <c r="S84" s="16" t="s">
        <v>590</v>
      </c>
      <c r="T84" s="25">
        <v>240000</v>
      </c>
    </row>
    <row r="85" spans="1:20" ht="27">
      <c r="A85" s="21">
        <v>70</v>
      </c>
      <c r="B85" s="22">
        <v>6</v>
      </c>
      <c r="C85" s="22">
        <v>1</v>
      </c>
      <c r="D85" s="22">
        <v>3</v>
      </c>
      <c r="E85" s="22">
        <v>19</v>
      </c>
      <c r="F85" s="22">
        <v>2</v>
      </c>
      <c r="G85" s="22">
        <v>2460</v>
      </c>
      <c r="H85" s="6" t="s">
        <v>606</v>
      </c>
      <c r="I85" s="6" t="s">
        <v>607</v>
      </c>
      <c r="J85" s="6" t="s">
        <v>608</v>
      </c>
      <c r="K85" s="6" t="s">
        <v>551</v>
      </c>
      <c r="L85" s="92">
        <v>511000</v>
      </c>
      <c r="M85" s="6" t="s">
        <v>609</v>
      </c>
      <c r="N85" s="6" t="s">
        <v>610</v>
      </c>
      <c r="O85" s="18">
        <v>511000</v>
      </c>
      <c r="P85" s="18">
        <v>511000</v>
      </c>
      <c r="Q85" s="14" t="s">
        <v>1117</v>
      </c>
      <c r="R85" s="6" t="s">
        <v>611</v>
      </c>
      <c r="S85" s="16" t="s">
        <v>590</v>
      </c>
      <c r="T85" s="87">
        <v>511000</v>
      </c>
    </row>
    <row r="86" spans="1:20" ht="40.5">
      <c r="A86" s="21">
        <v>71</v>
      </c>
      <c r="B86" s="22">
        <v>6</v>
      </c>
      <c r="C86" s="22">
        <v>1</v>
      </c>
      <c r="D86" s="22">
        <v>3</v>
      </c>
      <c r="E86" s="22">
        <v>19</v>
      </c>
      <c r="F86" s="22">
        <v>2</v>
      </c>
      <c r="G86" s="22">
        <v>2460</v>
      </c>
      <c r="H86" s="6" t="s">
        <v>602</v>
      </c>
      <c r="I86" s="6" t="s">
        <v>603</v>
      </c>
      <c r="J86" s="6" t="s">
        <v>711</v>
      </c>
      <c r="K86" s="6" t="s">
        <v>551</v>
      </c>
      <c r="L86" s="92">
        <v>550130</v>
      </c>
      <c r="M86" s="6" t="s">
        <v>290</v>
      </c>
      <c r="N86" s="6" t="s">
        <v>604</v>
      </c>
      <c r="O86" s="85">
        <v>900000</v>
      </c>
      <c r="P86" s="88">
        <v>550130</v>
      </c>
      <c r="Q86" s="23" t="s">
        <v>1007</v>
      </c>
      <c r="R86" s="6" t="s">
        <v>605</v>
      </c>
      <c r="S86" s="16" t="s">
        <v>590</v>
      </c>
      <c r="T86" s="25">
        <v>900000</v>
      </c>
    </row>
    <row r="87" spans="1:20" ht="54">
      <c r="A87" s="21">
        <v>72</v>
      </c>
      <c r="B87" s="22">
        <v>6</v>
      </c>
      <c r="C87" s="22">
        <v>1</v>
      </c>
      <c r="D87" s="22">
        <v>3</v>
      </c>
      <c r="E87" s="22">
        <v>18</v>
      </c>
      <c r="F87" s="22">
        <v>2</v>
      </c>
      <c r="G87" s="22">
        <v>2470</v>
      </c>
      <c r="H87" s="6" t="s">
        <v>287</v>
      </c>
      <c r="I87" s="6" t="s">
        <v>288</v>
      </c>
      <c r="J87" s="6" t="s">
        <v>289</v>
      </c>
      <c r="K87" s="6" t="s">
        <v>551</v>
      </c>
      <c r="L87" s="92">
        <v>320000</v>
      </c>
      <c r="M87" s="6" t="s">
        <v>290</v>
      </c>
      <c r="N87" s="6" t="s">
        <v>1641</v>
      </c>
      <c r="O87" s="85">
        <v>320000</v>
      </c>
      <c r="P87" s="88">
        <v>320000</v>
      </c>
      <c r="Q87" s="23" t="s">
        <v>1008</v>
      </c>
      <c r="R87" s="6" t="s">
        <v>291</v>
      </c>
      <c r="S87" s="33" t="s">
        <v>541</v>
      </c>
      <c r="T87" s="25">
        <v>320000</v>
      </c>
    </row>
    <row r="88" spans="1:20" ht="81">
      <c r="A88" s="21">
        <v>73</v>
      </c>
      <c r="B88" s="22">
        <v>6</v>
      </c>
      <c r="C88" s="22">
        <v>1</v>
      </c>
      <c r="D88" s="22">
        <v>3</v>
      </c>
      <c r="E88" s="22">
        <v>19</v>
      </c>
      <c r="F88" s="22">
        <v>2</v>
      </c>
      <c r="G88" s="22">
        <v>2470</v>
      </c>
      <c r="H88" s="6" t="s">
        <v>612</v>
      </c>
      <c r="I88" s="6" t="s">
        <v>613</v>
      </c>
      <c r="J88" s="6" t="s">
        <v>712</v>
      </c>
      <c r="K88" s="6" t="s">
        <v>551</v>
      </c>
      <c r="L88" s="92">
        <v>300000</v>
      </c>
      <c r="M88" s="6" t="s">
        <v>290</v>
      </c>
      <c r="N88" s="6" t="s">
        <v>1642</v>
      </c>
      <c r="O88" s="25">
        <v>300000</v>
      </c>
      <c r="P88" s="88">
        <v>300000</v>
      </c>
      <c r="Q88" s="23" t="s">
        <v>1009</v>
      </c>
      <c r="R88" s="6" t="s">
        <v>614</v>
      </c>
      <c r="S88" s="16" t="s">
        <v>590</v>
      </c>
      <c r="T88" s="25">
        <v>300000</v>
      </c>
    </row>
    <row r="89" spans="1:20" ht="67.5">
      <c r="A89" s="21">
        <v>74</v>
      </c>
      <c r="B89" s="22">
        <v>6</v>
      </c>
      <c r="C89" s="22">
        <v>1</v>
      </c>
      <c r="D89" s="22">
        <v>3</v>
      </c>
      <c r="E89" s="22">
        <v>18</v>
      </c>
      <c r="F89" s="22">
        <v>2</v>
      </c>
      <c r="G89" s="22">
        <v>2480</v>
      </c>
      <c r="H89" s="6" t="s">
        <v>292</v>
      </c>
      <c r="I89" s="6" t="s">
        <v>293</v>
      </c>
      <c r="J89" s="6" t="s">
        <v>589</v>
      </c>
      <c r="K89" s="6" t="s">
        <v>659</v>
      </c>
      <c r="L89" s="92">
        <v>6413000</v>
      </c>
      <c r="M89" s="6" t="s">
        <v>294</v>
      </c>
      <c r="N89" s="6" t="s">
        <v>295</v>
      </c>
      <c r="O89" s="85">
        <v>6413000</v>
      </c>
      <c r="P89" s="88">
        <v>6413000</v>
      </c>
      <c r="Q89" s="23" t="s">
        <v>1010</v>
      </c>
      <c r="R89" s="6" t="s">
        <v>296</v>
      </c>
      <c r="S89" s="33" t="s">
        <v>541</v>
      </c>
      <c r="T89" s="25">
        <v>0</v>
      </c>
    </row>
    <row r="90" spans="1:20" ht="94.5">
      <c r="A90" s="21">
        <v>75</v>
      </c>
      <c r="B90" s="22">
        <v>6</v>
      </c>
      <c r="C90" s="22">
        <v>1</v>
      </c>
      <c r="D90" s="22">
        <v>3</v>
      </c>
      <c r="E90" s="22">
        <v>18</v>
      </c>
      <c r="F90" s="22">
        <v>2</v>
      </c>
      <c r="G90" s="22">
        <v>2490</v>
      </c>
      <c r="H90" s="6" t="s">
        <v>297</v>
      </c>
      <c r="I90" s="6" t="s">
        <v>298</v>
      </c>
      <c r="J90" s="6" t="s">
        <v>1011</v>
      </c>
      <c r="K90" s="6" t="s">
        <v>551</v>
      </c>
      <c r="L90" s="92">
        <v>10698900</v>
      </c>
      <c r="M90" s="6" t="s">
        <v>1012</v>
      </c>
      <c r="N90" s="6" t="s">
        <v>1013</v>
      </c>
      <c r="O90" s="25">
        <v>10699000</v>
      </c>
      <c r="P90" s="88">
        <v>10698900</v>
      </c>
      <c r="Q90" s="23" t="s">
        <v>1014</v>
      </c>
      <c r="R90" s="6" t="s">
        <v>1015</v>
      </c>
      <c r="S90" s="33" t="s">
        <v>541</v>
      </c>
      <c r="T90" s="25">
        <v>7628000</v>
      </c>
    </row>
    <row r="91" spans="1:20" ht="40.5">
      <c r="A91" s="21">
        <v>76</v>
      </c>
      <c r="B91" s="22">
        <v>6</v>
      </c>
      <c r="C91" s="22">
        <v>1</v>
      </c>
      <c r="D91" s="22">
        <v>3</v>
      </c>
      <c r="E91" s="22">
        <v>18</v>
      </c>
      <c r="F91" s="22">
        <v>2</v>
      </c>
      <c r="G91" s="22">
        <v>2490</v>
      </c>
      <c r="H91" s="6" t="s">
        <v>1016</v>
      </c>
      <c r="I91" s="6" t="s">
        <v>1017</v>
      </c>
      <c r="J91" s="6" t="s">
        <v>1018</v>
      </c>
      <c r="K91" s="6" t="s">
        <v>551</v>
      </c>
      <c r="L91" s="92">
        <v>990100</v>
      </c>
      <c r="M91" s="6" t="s">
        <v>1019</v>
      </c>
      <c r="N91" s="6" t="s">
        <v>1020</v>
      </c>
      <c r="O91" s="25">
        <v>1046000</v>
      </c>
      <c r="P91" s="88">
        <v>990100</v>
      </c>
      <c r="Q91" s="23" t="s">
        <v>1021</v>
      </c>
      <c r="R91" s="6" t="s">
        <v>1022</v>
      </c>
      <c r="S91" s="33" t="s">
        <v>541</v>
      </c>
      <c r="T91" s="25">
        <v>1065000</v>
      </c>
    </row>
    <row r="92" spans="1:20" ht="27">
      <c r="A92" s="21">
        <v>77</v>
      </c>
      <c r="B92" s="22">
        <v>6</v>
      </c>
      <c r="C92" s="22">
        <v>1</v>
      </c>
      <c r="D92" s="22">
        <v>3</v>
      </c>
      <c r="E92" s="22">
        <v>18</v>
      </c>
      <c r="F92" s="22">
        <v>2</v>
      </c>
      <c r="G92" s="22">
        <v>2490</v>
      </c>
      <c r="H92" s="6" t="s">
        <v>1023</v>
      </c>
      <c r="I92" s="6" t="s">
        <v>1024</v>
      </c>
      <c r="J92" s="6" t="s">
        <v>1025</v>
      </c>
      <c r="K92" s="6" t="s">
        <v>551</v>
      </c>
      <c r="L92" s="92">
        <v>30000</v>
      </c>
      <c r="M92" s="6" t="s">
        <v>1026</v>
      </c>
      <c r="N92" s="6" t="s">
        <v>1643</v>
      </c>
      <c r="O92" s="25">
        <v>30000</v>
      </c>
      <c r="P92" s="88">
        <v>30000</v>
      </c>
      <c r="Q92" s="23" t="s">
        <v>1027</v>
      </c>
      <c r="R92" s="6" t="s">
        <v>1028</v>
      </c>
      <c r="S92" s="33" t="s">
        <v>541</v>
      </c>
      <c r="T92" s="25">
        <v>30000</v>
      </c>
    </row>
    <row r="93" spans="1:20" ht="54">
      <c r="A93" s="21">
        <v>78</v>
      </c>
      <c r="B93" s="22">
        <v>6</v>
      </c>
      <c r="C93" s="22">
        <v>1</v>
      </c>
      <c r="D93" s="22">
        <v>3</v>
      </c>
      <c r="E93" s="22">
        <v>18</v>
      </c>
      <c r="F93" s="22">
        <v>2</v>
      </c>
      <c r="G93" s="22">
        <v>2490</v>
      </c>
      <c r="H93" s="6" t="s">
        <v>1029</v>
      </c>
      <c r="I93" s="6" t="s">
        <v>1030</v>
      </c>
      <c r="J93" s="6" t="s">
        <v>589</v>
      </c>
      <c r="K93" s="6" t="s">
        <v>551</v>
      </c>
      <c r="L93" s="92">
        <v>2313000</v>
      </c>
      <c r="M93" s="6" t="s">
        <v>1031</v>
      </c>
      <c r="N93" s="6" t="s">
        <v>1032</v>
      </c>
      <c r="O93" s="25">
        <v>2605000</v>
      </c>
      <c r="P93" s="88">
        <v>2313000</v>
      </c>
      <c r="Q93" s="23" t="s">
        <v>1033</v>
      </c>
      <c r="R93" s="6" t="s">
        <v>1034</v>
      </c>
      <c r="S93" s="33" t="s">
        <v>541</v>
      </c>
      <c r="T93" s="25">
        <v>4522000</v>
      </c>
    </row>
    <row r="94" spans="1:20" ht="54">
      <c r="A94" s="21">
        <v>79</v>
      </c>
      <c r="B94" s="22">
        <v>6</v>
      </c>
      <c r="C94" s="22">
        <v>1</v>
      </c>
      <c r="D94" s="22">
        <v>3</v>
      </c>
      <c r="E94" s="22">
        <v>18</v>
      </c>
      <c r="F94" s="22">
        <v>2</v>
      </c>
      <c r="G94" s="22">
        <v>2494</v>
      </c>
      <c r="H94" s="6" t="s">
        <v>299</v>
      </c>
      <c r="I94" s="6" t="s">
        <v>300</v>
      </c>
      <c r="J94" s="6" t="s">
        <v>254</v>
      </c>
      <c r="K94" s="6" t="s">
        <v>1035</v>
      </c>
      <c r="L94" s="92">
        <v>568245</v>
      </c>
      <c r="M94" s="6" t="s">
        <v>301</v>
      </c>
      <c r="N94" s="6" t="s">
        <v>302</v>
      </c>
      <c r="O94" s="85">
        <v>741000</v>
      </c>
      <c r="P94" s="88">
        <v>568245</v>
      </c>
      <c r="Q94" s="23" t="s">
        <v>1036</v>
      </c>
      <c r="R94" s="6" t="s">
        <v>303</v>
      </c>
      <c r="S94" s="33" t="s">
        <v>541</v>
      </c>
      <c r="T94" s="25">
        <v>550000</v>
      </c>
    </row>
    <row r="95" spans="1:20" ht="54">
      <c r="A95" s="21">
        <v>80</v>
      </c>
      <c r="B95" s="22">
        <v>6</v>
      </c>
      <c r="C95" s="22">
        <v>1</v>
      </c>
      <c r="D95" s="22">
        <v>3</v>
      </c>
      <c r="E95" s="22">
        <v>18</v>
      </c>
      <c r="F95" s="22">
        <v>2</v>
      </c>
      <c r="G95" s="22">
        <v>2501</v>
      </c>
      <c r="H95" s="6" t="s">
        <v>713</v>
      </c>
      <c r="I95" s="6" t="s">
        <v>1037</v>
      </c>
      <c r="J95" s="6" t="s">
        <v>270</v>
      </c>
      <c r="K95" s="6" t="s">
        <v>552</v>
      </c>
      <c r="L95" s="92">
        <v>1042000</v>
      </c>
      <c r="M95" s="27" t="s">
        <v>1038</v>
      </c>
      <c r="N95" s="27" t="s">
        <v>1039</v>
      </c>
      <c r="O95" s="25">
        <v>1042000</v>
      </c>
      <c r="P95" s="88">
        <v>1042000</v>
      </c>
      <c r="Q95" s="23" t="s">
        <v>1040</v>
      </c>
      <c r="R95" s="6" t="s">
        <v>1041</v>
      </c>
      <c r="S95" s="33" t="s">
        <v>541</v>
      </c>
      <c r="T95" s="25">
        <v>0</v>
      </c>
    </row>
    <row r="96" spans="1:20" ht="54">
      <c r="A96" s="21">
        <v>81</v>
      </c>
      <c r="B96" s="22">
        <v>6</v>
      </c>
      <c r="C96" s="22">
        <v>1</v>
      </c>
      <c r="D96" s="22">
        <v>3</v>
      </c>
      <c r="E96" s="22">
        <v>18</v>
      </c>
      <c r="F96" s="22">
        <v>2</v>
      </c>
      <c r="G96" s="22">
        <v>2506</v>
      </c>
      <c r="H96" s="6" t="s">
        <v>304</v>
      </c>
      <c r="I96" s="6" t="s">
        <v>305</v>
      </c>
      <c r="J96" s="6" t="s">
        <v>306</v>
      </c>
      <c r="K96" s="6" t="s">
        <v>551</v>
      </c>
      <c r="L96" s="92">
        <v>2328000</v>
      </c>
      <c r="M96" s="6" t="s">
        <v>307</v>
      </c>
      <c r="N96" s="6" t="s">
        <v>308</v>
      </c>
      <c r="O96" s="25">
        <v>2485000</v>
      </c>
      <c r="P96" s="88">
        <v>2328000</v>
      </c>
      <c r="Q96" s="23" t="s">
        <v>1042</v>
      </c>
      <c r="R96" s="6" t="s">
        <v>309</v>
      </c>
      <c r="S96" s="33" t="s">
        <v>541</v>
      </c>
      <c r="T96" s="25">
        <v>2485000</v>
      </c>
    </row>
    <row r="97" spans="1:20" ht="81">
      <c r="A97" s="21">
        <v>82</v>
      </c>
      <c r="B97" s="22">
        <v>6</v>
      </c>
      <c r="C97" s="22">
        <v>1</v>
      </c>
      <c r="D97" s="22">
        <v>3</v>
      </c>
      <c r="E97" s="22">
        <v>18</v>
      </c>
      <c r="F97" s="22">
        <v>2</v>
      </c>
      <c r="G97" s="22">
        <v>2507</v>
      </c>
      <c r="H97" s="6" t="s">
        <v>310</v>
      </c>
      <c r="I97" s="6" t="s">
        <v>1043</v>
      </c>
      <c r="J97" s="6" t="s">
        <v>589</v>
      </c>
      <c r="K97" s="6" t="s">
        <v>551</v>
      </c>
      <c r="L97" s="92">
        <v>1070000</v>
      </c>
      <c r="M97" s="6" t="s">
        <v>1044</v>
      </c>
      <c r="N97" s="6" t="s">
        <v>1045</v>
      </c>
      <c r="O97" s="85">
        <v>1618000</v>
      </c>
      <c r="P97" s="88">
        <v>1070000</v>
      </c>
      <c r="Q97" s="23" t="s">
        <v>1046</v>
      </c>
      <c r="R97" s="6" t="s">
        <v>1047</v>
      </c>
      <c r="S97" s="33" t="s">
        <v>541</v>
      </c>
      <c r="T97" s="25">
        <v>0</v>
      </c>
    </row>
    <row r="98" spans="1:20" ht="121.5">
      <c r="A98" s="21">
        <v>83</v>
      </c>
      <c r="B98" s="22">
        <v>6</v>
      </c>
      <c r="C98" s="22">
        <v>1</v>
      </c>
      <c r="D98" s="22">
        <v>3</v>
      </c>
      <c r="E98" s="22">
        <v>18</v>
      </c>
      <c r="F98" s="22">
        <v>2</v>
      </c>
      <c r="G98" s="22">
        <v>2508</v>
      </c>
      <c r="H98" s="6" t="s">
        <v>311</v>
      </c>
      <c r="I98" s="6" t="s">
        <v>1048</v>
      </c>
      <c r="J98" s="6" t="s">
        <v>1049</v>
      </c>
      <c r="K98" s="6" t="s">
        <v>1499</v>
      </c>
      <c r="L98" s="92" t="s">
        <v>1500</v>
      </c>
      <c r="M98" s="6" t="s">
        <v>1050</v>
      </c>
      <c r="N98" s="6" t="s">
        <v>1647</v>
      </c>
      <c r="O98" s="85">
        <v>2456000</v>
      </c>
      <c r="P98" s="88">
        <v>1992400</v>
      </c>
      <c r="Q98" s="23" t="s">
        <v>1644</v>
      </c>
      <c r="R98" s="6" t="s">
        <v>1051</v>
      </c>
      <c r="S98" s="33" t="s">
        <v>541</v>
      </c>
      <c r="T98" s="25">
        <v>0</v>
      </c>
    </row>
    <row r="99" spans="1:20" ht="67.5">
      <c r="A99" s="21">
        <v>84</v>
      </c>
      <c r="B99" s="22">
        <v>6</v>
      </c>
      <c r="C99" s="22">
        <v>1</v>
      </c>
      <c r="D99" s="22">
        <v>3</v>
      </c>
      <c r="E99" s="22">
        <v>18</v>
      </c>
      <c r="F99" s="22">
        <v>3</v>
      </c>
      <c r="G99" s="22">
        <v>2521</v>
      </c>
      <c r="H99" s="6" t="s">
        <v>312</v>
      </c>
      <c r="I99" s="6" t="s">
        <v>1052</v>
      </c>
      <c r="J99" s="6" t="s">
        <v>1053</v>
      </c>
      <c r="K99" s="6" t="s">
        <v>1501</v>
      </c>
      <c r="L99" s="92" t="s">
        <v>1054</v>
      </c>
      <c r="M99" s="6" t="s">
        <v>1055</v>
      </c>
      <c r="N99" s="6" t="s">
        <v>1056</v>
      </c>
      <c r="O99" s="85">
        <v>25000000</v>
      </c>
      <c r="P99" s="88">
        <v>24106000</v>
      </c>
      <c r="Q99" s="23" t="s">
        <v>1057</v>
      </c>
      <c r="R99" s="6" t="s">
        <v>1058</v>
      </c>
      <c r="S99" s="33" t="s">
        <v>541</v>
      </c>
      <c r="T99" s="25">
        <v>0</v>
      </c>
    </row>
    <row r="100" spans="1:20" ht="54">
      <c r="A100" s="21">
        <v>85</v>
      </c>
      <c r="B100" s="22">
        <v>6</v>
      </c>
      <c r="C100" s="22">
        <v>1</v>
      </c>
      <c r="D100" s="22">
        <v>3</v>
      </c>
      <c r="E100" s="22">
        <v>18</v>
      </c>
      <c r="F100" s="22">
        <v>2</v>
      </c>
      <c r="G100" s="22">
        <v>2522</v>
      </c>
      <c r="H100" s="6" t="s">
        <v>313</v>
      </c>
      <c r="I100" s="6" t="s">
        <v>1059</v>
      </c>
      <c r="J100" s="6" t="s">
        <v>608</v>
      </c>
      <c r="K100" s="6" t="s">
        <v>659</v>
      </c>
      <c r="L100" s="92">
        <v>3744000</v>
      </c>
      <c r="M100" s="6" t="s">
        <v>1060</v>
      </c>
      <c r="N100" s="6" t="s">
        <v>1045</v>
      </c>
      <c r="O100" s="85">
        <v>3836000</v>
      </c>
      <c r="P100" s="88">
        <v>3744000</v>
      </c>
      <c r="Q100" s="23" t="s">
        <v>1061</v>
      </c>
      <c r="R100" s="6" t="s">
        <v>1062</v>
      </c>
      <c r="S100" s="33" t="s">
        <v>541</v>
      </c>
      <c r="T100" s="25">
        <v>0</v>
      </c>
    </row>
    <row r="101" spans="1:20" ht="67.5">
      <c r="A101" s="21">
        <v>86</v>
      </c>
      <c r="B101" s="22">
        <v>6</v>
      </c>
      <c r="C101" s="22">
        <v>1</v>
      </c>
      <c r="D101" s="22">
        <v>3</v>
      </c>
      <c r="E101" s="22">
        <v>18</v>
      </c>
      <c r="F101" s="22">
        <v>2</v>
      </c>
      <c r="G101" s="22">
        <v>2523</v>
      </c>
      <c r="H101" s="6" t="s">
        <v>314</v>
      </c>
      <c r="I101" s="6" t="s">
        <v>1063</v>
      </c>
      <c r="J101" s="6" t="s">
        <v>1064</v>
      </c>
      <c r="K101" s="6" t="s">
        <v>1502</v>
      </c>
      <c r="L101" s="92" t="s">
        <v>1503</v>
      </c>
      <c r="M101" s="6" t="s">
        <v>1065</v>
      </c>
      <c r="N101" s="6" t="s">
        <v>1066</v>
      </c>
      <c r="O101" s="85">
        <v>1780000</v>
      </c>
      <c r="P101" s="88">
        <v>1691200</v>
      </c>
      <c r="Q101" s="7" t="s">
        <v>1067</v>
      </c>
      <c r="R101" s="6" t="s">
        <v>1068</v>
      </c>
      <c r="S101" s="33" t="s">
        <v>541</v>
      </c>
      <c r="T101" s="25">
        <v>0</v>
      </c>
    </row>
    <row r="102" spans="1:20" ht="94.5">
      <c r="A102" s="21">
        <v>87</v>
      </c>
      <c r="B102" s="22">
        <v>6</v>
      </c>
      <c r="C102" s="22">
        <v>1</v>
      </c>
      <c r="D102" s="22">
        <v>4</v>
      </c>
      <c r="E102" s="22">
        <v>18</v>
      </c>
      <c r="F102" s="22">
        <v>2</v>
      </c>
      <c r="G102" s="22">
        <v>2510</v>
      </c>
      <c r="H102" s="6" t="s">
        <v>1069</v>
      </c>
      <c r="I102" s="6" t="s">
        <v>1070</v>
      </c>
      <c r="J102" s="6" t="s">
        <v>315</v>
      </c>
      <c r="K102" s="6" t="s">
        <v>659</v>
      </c>
      <c r="L102" s="92">
        <v>18000</v>
      </c>
      <c r="M102" s="6" t="s">
        <v>1071</v>
      </c>
      <c r="N102" s="6" t="s">
        <v>1072</v>
      </c>
      <c r="O102" s="25">
        <v>18000</v>
      </c>
      <c r="P102" s="88">
        <v>18000</v>
      </c>
      <c r="Q102" s="23" t="s">
        <v>1073</v>
      </c>
      <c r="R102" s="6" t="s">
        <v>1074</v>
      </c>
      <c r="S102" s="33" t="s">
        <v>541</v>
      </c>
      <c r="T102" s="25">
        <v>0</v>
      </c>
    </row>
    <row r="103" spans="1:20" ht="94.5">
      <c r="A103" s="21">
        <v>88</v>
      </c>
      <c r="B103" s="22">
        <v>6</v>
      </c>
      <c r="C103" s="22">
        <v>1</v>
      </c>
      <c r="D103" s="22">
        <v>5</v>
      </c>
      <c r="E103" s="22">
        <v>18</v>
      </c>
      <c r="F103" s="22">
        <v>3</v>
      </c>
      <c r="G103" s="22">
        <v>2540</v>
      </c>
      <c r="H103" s="6" t="s">
        <v>316</v>
      </c>
      <c r="I103" s="6" t="s">
        <v>317</v>
      </c>
      <c r="J103" s="6" t="s">
        <v>318</v>
      </c>
      <c r="K103" s="6" t="s">
        <v>559</v>
      </c>
      <c r="L103" s="91" t="str">
        <f>HYPERLINK("#団体交付詳細!A118","108,284～
3,928,678")</f>
        <v>108,284～
3,928,678</v>
      </c>
      <c r="M103" s="6" t="s">
        <v>319</v>
      </c>
      <c r="N103" s="6" t="s">
        <v>320</v>
      </c>
      <c r="O103" s="25">
        <v>74541000</v>
      </c>
      <c r="P103" s="88">
        <v>73796640</v>
      </c>
      <c r="Q103" s="17" t="s">
        <v>1075</v>
      </c>
      <c r="R103" s="6" t="s">
        <v>321</v>
      </c>
      <c r="S103" s="33" t="s">
        <v>541</v>
      </c>
      <c r="T103" s="25">
        <v>76131000</v>
      </c>
    </row>
    <row r="104" spans="1:20" ht="40.5">
      <c r="A104" s="21">
        <v>89</v>
      </c>
      <c r="B104" s="22">
        <v>6</v>
      </c>
      <c r="C104" s="22">
        <v>1</v>
      </c>
      <c r="D104" s="22">
        <v>6</v>
      </c>
      <c r="E104" s="22">
        <v>18</v>
      </c>
      <c r="F104" s="22">
        <v>2</v>
      </c>
      <c r="G104" s="22">
        <v>2570</v>
      </c>
      <c r="H104" s="6" t="s">
        <v>1506</v>
      </c>
      <c r="I104" s="6" t="s">
        <v>616</v>
      </c>
      <c r="J104" s="6" t="s">
        <v>617</v>
      </c>
      <c r="K104" s="6" t="s">
        <v>551</v>
      </c>
      <c r="L104" s="86">
        <v>355286</v>
      </c>
      <c r="M104" s="6" t="s">
        <v>618</v>
      </c>
      <c r="N104" s="6" t="s">
        <v>619</v>
      </c>
      <c r="O104" s="18">
        <v>375000</v>
      </c>
      <c r="P104" s="18">
        <v>355286</v>
      </c>
      <c r="Q104" s="6" t="s">
        <v>1645</v>
      </c>
      <c r="R104" s="6" t="s">
        <v>620</v>
      </c>
      <c r="S104" s="16" t="s">
        <v>590</v>
      </c>
      <c r="T104" s="25">
        <v>375000</v>
      </c>
    </row>
    <row r="105" spans="1:20" ht="54">
      <c r="A105" s="21">
        <v>90</v>
      </c>
      <c r="B105" s="22">
        <v>6</v>
      </c>
      <c r="C105" s="22">
        <v>1</v>
      </c>
      <c r="D105" s="22">
        <v>6</v>
      </c>
      <c r="E105" s="22">
        <v>18</v>
      </c>
      <c r="F105" s="22">
        <v>2</v>
      </c>
      <c r="G105" s="22">
        <v>2680</v>
      </c>
      <c r="H105" s="6" t="s">
        <v>1507</v>
      </c>
      <c r="I105" s="6" t="s">
        <v>322</v>
      </c>
      <c r="J105" s="6" t="s">
        <v>1508</v>
      </c>
      <c r="K105" s="6" t="s">
        <v>554</v>
      </c>
      <c r="L105" s="91" t="str">
        <f>HYPERLINK("#団体交付詳細!A143","60,000～
300,000")</f>
        <v>60,000～
300,000</v>
      </c>
      <c r="M105" s="6" t="s">
        <v>622</v>
      </c>
      <c r="N105" s="6" t="s">
        <v>323</v>
      </c>
      <c r="O105" s="18">
        <v>2100000</v>
      </c>
      <c r="P105" s="18">
        <v>2100000</v>
      </c>
      <c r="Q105" s="6" t="s">
        <v>1595</v>
      </c>
      <c r="R105" s="6" t="s">
        <v>324</v>
      </c>
      <c r="S105" s="16" t="s">
        <v>623</v>
      </c>
      <c r="T105" s="25">
        <v>3300000</v>
      </c>
    </row>
    <row r="106" spans="1:20" ht="67.5">
      <c r="A106" s="21">
        <v>91</v>
      </c>
      <c r="B106" s="13">
        <v>6</v>
      </c>
      <c r="C106" s="13">
        <v>1</v>
      </c>
      <c r="D106" s="13">
        <v>6</v>
      </c>
      <c r="E106" s="13">
        <v>18</v>
      </c>
      <c r="F106" s="13">
        <v>2</v>
      </c>
      <c r="G106" s="13">
        <v>2700</v>
      </c>
      <c r="H106" s="8" t="s">
        <v>624</v>
      </c>
      <c r="I106" s="6" t="s">
        <v>325</v>
      </c>
      <c r="J106" s="6" t="s">
        <v>625</v>
      </c>
      <c r="K106" s="6" t="s">
        <v>551</v>
      </c>
      <c r="L106" s="92">
        <v>1529000</v>
      </c>
      <c r="M106" s="6" t="s">
        <v>626</v>
      </c>
      <c r="N106" s="6" t="s">
        <v>326</v>
      </c>
      <c r="O106" s="18">
        <v>1529000</v>
      </c>
      <c r="P106" s="18">
        <v>1529000</v>
      </c>
      <c r="Q106" s="84" t="s">
        <v>1596</v>
      </c>
      <c r="R106" s="6" t="s">
        <v>327</v>
      </c>
      <c r="S106" s="16" t="s">
        <v>623</v>
      </c>
      <c r="T106" s="87">
        <v>1529000</v>
      </c>
    </row>
    <row r="107" spans="1:20" ht="67.5">
      <c r="A107" s="21">
        <v>92</v>
      </c>
      <c r="B107" s="22">
        <v>6</v>
      </c>
      <c r="C107" s="22">
        <v>1</v>
      </c>
      <c r="D107" s="22">
        <v>11</v>
      </c>
      <c r="E107" s="22">
        <v>18</v>
      </c>
      <c r="F107" s="22">
        <v>2</v>
      </c>
      <c r="G107" s="22">
        <v>2791</v>
      </c>
      <c r="H107" s="6" t="s">
        <v>328</v>
      </c>
      <c r="I107" s="6" t="s">
        <v>329</v>
      </c>
      <c r="J107" s="6" t="s">
        <v>330</v>
      </c>
      <c r="K107" s="6" t="s">
        <v>551</v>
      </c>
      <c r="L107" s="92">
        <v>300000</v>
      </c>
      <c r="M107" s="6" t="s">
        <v>331</v>
      </c>
      <c r="N107" s="6" t="s">
        <v>1646</v>
      </c>
      <c r="O107" s="85">
        <v>300000</v>
      </c>
      <c r="P107" s="88">
        <v>300000</v>
      </c>
      <c r="Q107" s="23" t="s">
        <v>1077</v>
      </c>
      <c r="R107" s="6" t="s">
        <v>332</v>
      </c>
      <c r="S107" s="33" t="s">
        <v>541</v>
      </c>
      <c r="T107" s="25">
        <v>300000</v>
      </c>
    </row>
    <row r="108" spans="1:20" ht="54">
      <c r="A108" s="21">
        <v>93</v>
      </c>
      <c r="B108" s="22">
        <v>6</v>
      </c>
      <c r="C108" s="22">
        <v>1</v>
      </c>
      <c r="D108" s="22">
        <v>12</v>
      </c>
      <c r="E108" s="22">
        <v>18</v>
      </c>
      <c r="F108" s="22">
        <v>3</v>
      </c>
      <c r="G108" s="22">
        <v>2792</v>
      </c>
      <c r="H108" s="6" t="s">
        <v>333</v>
      </c>
      <c r="I108" s="6" t="s">
        <v>334</v>
      </c>
      <c r="J108" s="6" t="s">
        <v>335</v>
      </c>
      <c r="K108" s="6" t="s">
        <v>1526</v>
      </c>
      <c r="L108" s="91" t="str">
        <f>HYPERLINK("#団体交付詳細!A149","183,600～
5,659,260")</f>
        <v>183,600～
5,659,260</v>
      </c>
      <c r="M108" s="6" t="s">
        <v>336</v>
      </c>
      <c r="N108" s="6" t="s">
        <v>337</v>
      </c>
      <c r="O108" s="85">
        <v>32600000</v>
      </c>
      <c r="P108" s="88">
        <v>32591652</v>
      </c>
      <c r="Q108" s="23" t="s">
        <v>824</v>
      </c>
      <c r="R108" s="6" t="s">
        <v>338</v>
      </c>
      <c r="S108" s="33" t="s">
        <v>542</v>
      </c>
      <c r="T108" s="25">
        <v>32600000</v>
      </c>
    </row>
    <row r="109" spans="1:20" ht="54">
      <c r="A109" s="21">
        <v>94</v>
      </c>
      <c r="B109" s="22">
        <v>6</v>
      </c>
      <c r="C109" s="22">
        <v>1</v>
      </c>
      <c r="D109" s="22">
        <v>12</v>
      </c>
      <c r="E109" s="22">
        <v>18</v>
      </c>
      <c r="F109" s="22">
        <v>3</v>
      </c>
      <c r="G109" s="22">
        <v>2792</v>
      </c>
      <c r="H109" s="8" t="s">
        <v>339</v>
      </c>
      <c r="I109" s="6" t="s">
        <v>334</v>
      </c>
      <c r="J109" s="6" t="s">
        <v>340</v>
      </c>
      <c r="K109" s="6" t="s">
        <v>1529</v>
      </c>
      <c r="L109" s="91" t="str">
        <f>HYPERLINK("#団体交付詳細!A160","520,118～
4,484,698")</f>
        <v>520,118～
4,484,698</v>
      </c>
      <c r="M109" s="6" t="s">
        <v>341</v>
      </c>
      <c r="N109" s="6" t="s">
        <v>342</v>
      </c>
      <c r="O109" s="85">
        <v>21800000</v>
      </c>
      <c r="P109" s="88">
        <v>21730630</v>
      </c>
      <c r="Q109" s="23" t="s">
        <v>824</v>
      </c>
      <c r="R109" s="6" t="s">
        <v>338</v>
      </c>
      <c r="S109" s="33" t="s">
        <v>542</v>
      </c>
      <c r="T109" s="25">
        <v>25800000</v>
      </c>
    </row>
    <row r="110" spans="1:20" ht="54">
      <c r="A110" s="21">
        <v>95</v>
      </c>
      <c r="B110" s="22">
        <v>6</v>
      </c>
      <c r="C110" s="22">
        <v>1</v>
      </c>
      <c r="D110" s="22">
        <v>12</v>
      </c>
      <c r="E110" s="22">
        <v>18</v>
      </c>
      <c r="F110" s="22">
        <v>3</v>
      </c>
      <c r="G110" s="22">
        <v>2792</v>
      </c>
      <c r="H110" s="8" t="s">
        <v>343</v>
      </c>
      <c r="I110" s="6" t="s">
        <v>334</v>
      </c>
      <c r="J110" s="6" t="s">
        <v>344</v>
      </c>
      <c r="K110" s="6" t="s">
        <v>1487</v>
      </c>
      <c r="L110" s="92">
        <v>1566000</v>
      </c>
      <c r="M110" s="6" t="s">
        <v>345</v>
      </c>
      <c r="N110" s="6" t="s">
        <v>346</v>
      </c>
      <c r="O110" s="85">
        <v>1600000</v>
      </c>
      <c r="P110" s="88">
        <v>1566000</v>
      </c>
      <c r="Q110" s="23" t="s">
        <v>824</v>
      </c>
      <c r="R110" s="6" t="s">
        <v>338</v>
      </c>
      <c r="S110" s="33" t="s">
        <v>542</v>
      </c>
      <c r="T110" s="25">
        <v>17000000</v>
      </c>
    </row>
    <row r="111" spans="1:20" ht="81">
      <c r="A111" s="21">
        <v>96</v>
      </c>
      <c r="B111" s="22">
        <v>6</v>
      </c>
      <c r="C111" s="22">
        <v>2</v>
      </c>
      <c r="D111" s="22">
        <v>2</v>
      </c>
      <c r="E111" s="22">
        <v>19</v>
      </c>
      <c r="F111" s="22">
        <v>2</v>
      </c>
      <c r="G111" s="22">
        <v>2850</v>
      </c>
      <c r="H111" s="8" t="s">
        <v>714</v>
      </c>
      <c r="I111" s="6" t="s">
        <v>825</v>
      </c>
      <c r="J111" s="6" t="s">
        <v>715</v>
      </c>
      <c r="K111" s="6" t="s">
        <v>1530</v>
      </c>
      <c r="L111" s="91" t="str">
        <f>HYPERLINK("#団体交付詳細!A168","各校40,000")</f>
        <v>各校40,000</v>
      </c>
      <c r="M111" s="6" t="s">
        <v>716</v>
      </c>
      <c r="N111" s="6" t="s">
        <v>717</v>
      </c>
      <c r="O111" s="85">
        <v>320000</v>
      </c>
      <c r="P111" s="88">
        <v>320000</v>
      </c>
      <c r="Q111" s="23" t="s">
        <v>826</v>
      </c>
      <c r="R111" s="6" t="s">
        <v>630</v>
      </c>
      <c r="S111" s="33" t="s">
        <v>623</v>
      </c>
      <c r="T111" s="25">
        <v>320000</v>
      </c>
    </row>
    <row r="112" spans="1:20" ht="40.5">
      <c r="A112" s="21">
        <v>97</v>
      </c>
      <c r="B112" s="22">
        <v>6</v>
      </c>
      <c r="C112" s="22">
        <v>2</v>
      </c>
      <c r="D112" s="22">
        <v>2</v>
      </c>
      <c r="E112" s="22">
        <v>18</v>
      </c>
      <c r="F112" s="22">
        <v>2</v>
      </c>
      <c r="G112" s="22">
        <v>2860</v>
      </c>
      <c r="H112" s="6" t="s">
        <v>347</v>
      </c>
      <c r="I112" s="6" t="s">
        <v>827</v>
      </c>
      <c r="J112" s="6" t="s">
        <v>348</v>
      </c>
      <c r="K112" s="6" t="s">
        <v>1487</v>
      </c>
      <c r="L112" s="92">
        <v>1065134</v>
      </c>
      <c r="M112" s="6" t="s">
        <v>349</v>
      </c>
      <c r="N112" s="6" t="s">
        <v>350</v>
      </c>
      <c r="O112" s="85">
        <v>1900000</v>
      </c>
      <c r="P112" s="88">
        <v>1065134</v>
      </c>
      <c r="Q112" s="23" t="s">
        <v>828</v>
      </c>
      <c r="R112" s="6" t="s">
        <v>351</v>
      </c>
      <c r="S112" s="33" t="s">
        <v>542</v>
      </c>
      <c r="T112" s="25">
        <v>1108800</v>
      </c>
    </row>
    <row r="113" spans="1:20" ht="67.5">
      <c r="A113" s="21">
        <v>98</v>
      </c>
      <c r="B113" s="22">
        <v>6</v>
      </c>
      <c r="C113" s="22">
        <v>2</v>
      </c>
      <c r="D113" s="22">
        <v>2</v>
      </c>
      <c r="E113" s="22">
        <v>18</v>
      </c>
      <c r="F113" s="22">
        <v>2</v>
      </c>
      <c r="G113" s="22">
        <v>2860</v>
      </c>
      <c r="H113" s="8" t="s">
        <v>352</v>
      </c>
      <c r="I113" s="6" t="s">
        <v>829</v>
      </c>
      <c r="J113" s="6" t="s">
        <v>353</v>
      </c>
      <c r="K113" s="6" t="s">
        <v>1487</v>
      </c>
      <c r="L113" s="92">
        <v>13200000</v>
      </c>
      <c r="M113" s="6" t="s">
        <v>354</v>
      </c>
      <c r="N113" s="6" t="s">
        <v>355</v>
      </c>
      <c r="O113" s="85">
        <v>13200000</v>
      </c>
      <c r="P113" s="88">
        <v>1320000</v>
      </c>
      <c r="Q113" s="23" t="s">
        <v>830</v>
      </c>
      <c r="R113" s="6" t="s">
        <v>356</v>
      </c>
      <c r="S113" s="33" t="s">
        <v>542</v>
      </c>
      <c r="T113" s="25">
        <v>13200000</v>
      </c>
    </row>
    <row r="114" spans="1:20" ht="108">
      <c r="A114" s="21">
        <v>99</v>
      </c>
      <c r="B114" s="22">
        <v>6</v>
      </c>
      <c r="C114" s="22">
        <v>2</v>
      </c>
      <c r="D114" s="22">
        <v>2</v>
      </c>
      <c r="E114" s="22">
        <v>18</v>
      </c>
      <c r="F114" s="22">
        <v>2</v>
      </c>
      <c r="G114" s="22">
        <v>2860</v>
      </c>
      <c r="H114" s="8" t="s">
        <v>737</v>
      </c>
      <c r="I114" s="6" t="s">
        <v>831</v>
      </c>
      <c r="J114" s="6" t="s">
        <v>1531</v>
      </c>
      <c r="K114" s="6" t="s">
        <v>1487</v>
      </c>
      <c r="L114" s="92">
        <v>9566000</v>
      </c>
      <c r="M114" s="6" t="s">
        <v>832</v>
      </c>
      <c r="N114" s="6" t="s">
        <v>833</v>
      </c>
      <c r="O114" s="85">
        <v>12000000</v>
      </c>
      <c r="P114" s="88">
        <v>9566000</v>
      </c>
      <c r="Q114" s="23" t="s">
        <v>834</v>
      </c>
      <c r="R114" s="6" t="s">
        <v>835</v>
      </c>
      <c r="S114" s="33" t="s">
        <v>542</v>
      </c>
      <c r="T114" s="25">
        <v>0</v>
      </c>
    </row>
    <row r="115" spans="1:20" ht="67.5">
      <c r="A115" s="21">
        <v>100</v>
      </c>
      <c r="B115" s="22">
        <v>6</v>
      </c>
      <c r="C115" s="22">
        <v>2</v>
      </c>
      <c r="D115" s="22">
        <v>2</v>
      </c>
      <c r="E115" s="22">
        <v>18</v>
      </c>
      <c r="F115" s="22">
        <v>2</v>
      </c>
      <c r="G115" s="22">
        <v>2860</v>
      </c>
      <c r="H115" s="8" t="s">
        <v>357</v>
      </c>
      <c r="I115" s="6" t="s">
        <v>836</v>
      </c>
      <c r="J115" s="6" t="s">
        <v>353</v>
      </c>
      <c r="K115" s="6" t="s">
        <v>1487</v>
      </c>
      <c r="L115" s="92">
        <v>27416915</v>
      </c>
      <c r="M115" s="6" t="s">
        <v>358</v>
      </c>
      <c r="N115" s="6" t="s">
        <v>359</v>
      </c>
      <c r="O115" s="85">
        <v>27416922</v>
      </c>
      <c r="P115" s="88">
        <v>27416915</v>
      </c>
      <c r="Q115" s="23" t="s">
        <v>837</v>
      </c>
      <c r="R115" s="6" t="s">
        <v>360</v>
      </c>
      <c r="S115" s="33" t="s">
        <v>542</v>
      </c>
      <c r="T115" s="25">
        <v>21000000</v>
      </c>
    </row>
    <row r="116" spans="1:20" ht="162">
      <c r="A116" s="21">
        <v>101</v>
      </c>
      <c r="B116" s="22">
        <v>6</v>
      </c>
      <c r="C116" s="22">
        <v>2</v>
      </c>
      <c r="D116" s="22">
        <v>2</v>
      </c>
      <c r="E116" s="22">
        <v>18</v>
      </c>
      <c r="F116" s="22">
        <v>2</v>
      </c>
      <c r="G116" s="22">
        <v>2860</v>
      </c>
      <c r="H116" s="8" t="s">
        <v>361</v>
      </c>
      <c r="I116" s="6" t="s">
        <v>838</v>
      </c>
      <c r="J116" s="6" t="s">
        <v>1532</v>
      </c>
      <c r="K116" s="6" t="s">
        <v>1533</v>
      </c>
      <c r="L116" s="92" t="s">
        <v>1534</v>
      </c>
      <c r="M116" s="6" t="s">
        <v>362</v>
      </c>
      <c r="N116" s="6" t="s">
        <v>363</v>
      </c>
      <c r="O116" s="85">
        <v>2000000</v>
      </c>
      <c r="P116" s="88">
        <v>1808000</v>
      </c>
      <c r="Q116" s="23" t="s">
        <v>839</v>
      </c>
      <c r="R116" s="6" t="s">
        <v>364</v>
      </c>
      <c r="S116" s="33" t="s">
        <v>542</v>
      </c>
      <c r="T116" s="25">
        <v>2000000</v>
      </c>
    </row>
    <row r="117" spans="1:20" ht="121.5">
      <c r="A117" s="21">
        <v>102</v>
      </c>
      <c r="B117" s="22">
        <v>6</v>
      </c>
      <c r="C117" s="22">
        <v>2</v>
      </c>
      <c r="D117" s="22">
        <v>2</v>
      </c>
      <c r="E117" s="22">
        <v>18</v>
      </c>
      <c r="F117" s="22">
        <v>2</v>
      </c>
      <c r="G117" s="22">
        <v>2891</v>
      </c>
      <c r="H117" s="6" t="s">
        <v>365</v>
      </c>
      <c r="I117" s="6" t="s">
        <v>631</v>
      </c>
      <c r="J117" s="6" t="s">
        <v>366</v>
      </c>
      <c r="K117" s="6" t="s">
        <v>1487</v>
      </c>
      <c r="L117" s="92">
        <v>24975000</v>
      </c>
      <c r="M117" s="6" t="s">
        <v>367</v>
      </c>
      <c r="N117" s="6" t="s">
        <v>368</v>
      </c>
      <c r="O117" s="85">
        <v>29500000</v>
      </c>
      <c r="P117" s="88">
        <v>24975000</v>
      </c>
      <c r="Q117" s="23" t="s">
        <v>840</v>
      </c>
      <c r="R117" s="6" t="s">
        <v>369</v>
      </c>
      <c r="S117" s="33" t="s">
        <v>542</v>
      </c>
      <c r="T117" s="25">
        <v>0</v>
      </c>
    </row>
    <row r="118" spans="1:20" ht="94.5">
      <c r="A118" s="21">
        <v>103</v>
      </c>
      <c r="B118" s="22">
        <v>6</v>
      </c>
      <c r="C118" s="22">
        <v>2</v>
      </c>
      <c r="D118" s="22">
        <v>2</v>
      </c>
      <c r="E118" s="22">
        <v>18</v>
      </c>
      <c r="F118" s="22">
        <v>3</v>
      </c>
      <c r="G118" s="22">
        <v>2892</v>
      </c>
      <c r="H118" s="6" t="s">
        <v>370</v>
      </c>
      <c r="I118" s="6" t="s">
        <v>841</v>
      </c>
      <c r="J118" s="6" t="s">
        <v>371</v>
      </c>
      <c r="K118" s="6" t="s">
        <v>1487</v>
      </c>
      <c r="L118" s="92">
        <v>669500</v>
      </c>
      <c r="M118" s="6" t="s">
        <v>842</v>
      </c>
      <c r="N118" s="6" t="s">
        <v>372</v>
      </c>
      <c r="O118" s="85">
        <v>861000</v>
      </c>
      <c r="P118" s="88">
        <v>669500</v>
      </c>
      <c r="Q118" s="23" t="s">
        <v>843</v>
      </c>
      <c r="R118" s="6" t="s">
        <v>373</v>
      </c>
      <c r="S118" s="33" t="s">
        <v>542</v>
      </c>
      <c r="T118" s="25">
        <v>632000</v>
      </c>
    </row>
    <row r="119" spans="1:20" ht="67.5">
      <c r="A119" s="21">
        <v>104</v>
      </c>
      <c r="B119" s="22">
        <v>6</v>
      </c>
      <c r="C119" s="22">
        <v>2</v>
      </c>
      <c r="D119" s="22">
        <v>2</v>
      </c>
      <c r="E119" s="22">
        <v>18</v>
      </c>
      <c r="F119" s="22">
        <v>2</v>
      </c>
      <c r="G119" s="22">
        <v>2905</v>
      </c>
      <c r="H119" s="6" t="s">
        <v>374</v>
      </c>
      <c r="I119" s="6" t="s">
        <v>375</v>
      </c>
      <c r="J119" s="6" t="s">
        <v>376</v>
      </c>
      <c r="K119" s="6" t="s">
        <v>965</v>
      </c>
      <c r="L119" s="91" t="str">
        <f>HYPERLINK("#団体交付詳細!A173","1,098,000～
4,526,500")</f>
        <v>1,098,000～
4,526,500</v>
      </c>
      <c r="M119" s="6" t="s">
        <v>377</v>
      </c>
      <c r="N119" s="6" t="s">
        <v>378</v>
      </c>
      <c r="O119" s="25">
        <v>19162000</v>
      </c>
      <c r="P119" s="88">
        <v>18907500</v>
      </c>
      <c r="Q119" s="23" t="s">
        <v>1076</v>
      </c>
      <c r="R119" s="6" t="s">
        <v>379</v>
      </c>
      <c r="S119" s="33" t="s">
        <v>541</v>
      </c>
      <c r="T119" s="25">
        <v>12500000</v>
      </c>
    </row>
    <row r="120" spans="1:20" ht="40.5">
      <c r="A120" s="21">
        <v>105</v>
      </c>
      <c r="B120" s="22">
        <v>6</v>
      </c>
      <c r="C120" s="22">
        <v>2</v>
      </c>
      <c r="D120" s="22">
        <v>3</v>
      </c>
      <c r="E120" s="22">
        <v>18</v>
      </c>
      <c r="F120" s="22">
        <v>2</v>
      </c>
      <c r="G120" s="22">
        <v>2978</v>
      </c>
      <c r="H120" s="6" t="s">
        <v>380</v>
      </c>
      <c r="I120" s="6" t="s">
        <v>381</v>
      </c>
      <c r="J120" s="6" t="s">
        <v>1535</v>
      </c>
      <c r="K120" s="6" t="s">
        <v>1538</v>
      </c>
      <c r="L120" s="91" t="str">
        <f>HYPERLINK("#団体交付詳細!A178","1か所300,000")</f>
        <v>1か所300,000</v>
      </c>
      <c r="M120" s="6" t="s">
        <v>382</v>
      </c>
      <c r="N120" s="6" t="s">
        <v>323</v>
      </c>
      <c r="O120" s="85">
        <v>1200000</v>
      </c>
      <c r="P120" s="88">
        <v>1200000</v>
      </c>
      <c r="Q120" s="23" t="s">
        <v>844</v>
      </c>
      <c r="R120" s="6" t="s">
        <v>383</v>
      </c>
      <c r="S120" s="33" t="s">
        <v>542</v>
      </c>
      <c r="T120" s="25">
        <v>1800000</v>
      </c>
    </row>
    <row r="121" spans="1:20" ht="229.5">
      <c r="A121" s="21">
        <v>106</v>
      </c>
      <c r="B121" s="22">
        <v>6</v>
      </c>
      <c r="C121" s="22">
        <v>2</v>
      </c>
      <c r="D121" s="22">
        <v>4</v>
      </c>
      <c r="E121" s="22">
        <v>18</v>
      </c>
      <c r="F121" s="22">
        <v>3</v>
      </c>
      <c r="G121" s="22">
        <v>2920</v>
      </c>
      <c r="H121" s="6" t="s">
        <v>384</v>
      </c>
      <c r="I121" s="6" t="s">
        <v>633</v>
      </c>
      <c r="J121" s="6" t="s">
        <v>348</v>
      </c>
      <c r="K121" s="6" t="s">
        <v>1487</v>
      </c>
      <c r="L121" s="92">
        <v>1140000</v>
      </c>
      <c r="M121" s="6" t="s">
        <v>385</v>
      </c>
      <c r="N121" s="6" t="s">
        <v>386</v>
      </c>
      <c r="O121" s="85">
        <v>1140000</v>
      </c>
      <c r="P121" s="88">
        <v>1140000</v>
      </c>
      <c r="Q121" s="23" t="s">
        <v>845</v>
      </c>
      <c r="R121" s="6" t="s">
        <v>387</v>
      </c>
      <c r="S121" s="33" t="s">
        <v>542</v>
      </c>
      <c r="T121" s="25">
        <v>1140000</v>
      </c>
    </row>
    <row r="122" spans="1:20" ht="67.5">
      <c r="A122" s="21">
        <v>107</v>
      </c>
      <c r="B122" s="22">
        <v>6</v>
      </c>
      <c r="C122" s="22">
        <v>3</v>
      </c>
      <c r="D122" s="22">
        <v>1</v>
      </c>
      <c r="E122" s="22">
        <v>18</v>
      </c>
      <c r="F122" s="22">
        <v>2</v>
      </c>
      <c r="G122" s="22">
        <v>3045</v>
      </c>
      <c r="H122" s="6" t="s">
        <v>388</v>
      </c>
      <c r="I122" s="6" t="s">
        <v>846</v>
      </c>
      <c r="J122" s="6" t="s">
        <v>847</v>
      </c>
      <c r="K122" s="6" t="s">
        <v>1487</v>
      </c>
      <c r="L122" s="92">
        <v>772185</v>
      </c>
      <c r="M122" s="6" t="s">
        <v>848</v>
      </c>
      <c r="N122" s="6" t="s">
        <v>849</v>
      </c>
      <c r="O122" s="85">
        <v>1120000</v>
      </c>
      <c r="P122" s="88">
        <v>772185</v>
      </c>
      <c r="Q122" s="23" t="s">
        <v>850</v>
      </c>
      <c r="R122" s="6" t="s">
        <v>851</v>
      </c>
      <c r="S122" s="33" t="s">
        <v>542</v>
      </c>
      <c r="T122" s="25">
        <v>0</v>
      </c>
    </row>
    <row r="123" spans="1:20" ht="67.5">
      <c r="A123" s="21">
        <v>108</v>
      </c>
      <c r="B123" s="22">
        <v>6</v>
      </c>
      <c r="C123" s="22">
        <v>3</v>
      </c>
      <c r="D123" s="22">
        <v>2</v>
      </c>
      <c r="E123" s="22">
        <v>18</v>
      </c>
      <c r="F123" s="22">
        <v>2</v>
      </c>
      <c r="G123" s="22">
        <v>3010</v>
      </c>
      <c r="H123" s="6" t="s">
        <v>389</v>
      </c>
      <c r="I123" s="6" t="s">
        <v>852</v>
      </c>
      <c r="J123" s="6" t="s">
        <v>390</v>
      </c>
      <c r="K123" s="6" t="s">
        <v>1539</v>
      </c>
      <c r="L123" s="92" t="s">
        <v>1540</v>
      </c>
      <c r="M123" s="40" t="s">
        <v>853</v>
      </c>
      <c r="N123" s="6" t="s">
        <v>391</v>
      </c>
      <c r="O123" s="85">
        <v>200000</v>
      </c>
      <c r="P123" s="88">
        <v>33353</v>
      </c>
      <c r="Q123" s="23" t="s">
        <v>854</v>
      </c>
      <c r="R123" s="6" t="s">
        <v>392</v>
      </c>
      <c r="S123" s="33" t="s">
        <v>542</v>
      </c>
      <c r="T123" s="25">
        <v>100000</v>
      </c>
    </row>
    <row r="124" spans="1:20" ht="81">
      <c r="A124" s="21">
        <v>109</v>
      </c>
      <c r="B124" s="22">
        <v>6</v>
      </c>
      <c r="C124" s="22">
        <v>3</v>
      </c>
      <c r="D124" s="22">
        <v>2</v>
      </c>
      <c r="E124" s="22">
        <v>18</v>
      </c>
      <c r="F124" s="22">
        <v>2</v>
      </c>
      <c r="G124" s="22">
        <v>3020</v>
      </c>
      <c r="H124" s="6" t="s">
        <v>393</v>
      </c>
      <c r="I124" s="6" t="s">
        <v>855</v>
      </c>
      <c r="J124" s="6" t="s">
        <v>394</v>
      </c>
      <c r="K124" s="6" t="s">
        <v>1487</v>
      </c>
      <c r="L124" s="92">
        <v>45000</v>
      </c>
      <c r="M124" s="6" t="s">
        <v>395</v>
      </c>
      <c r="N124" s="6" t="s">
        <v>396</v>
      </c>
      <c r="O124" s="85">
        <v>45000</v>
      </c>
      <c r="P124" s="88">
        <v>45000</v>
      </c>
      <c r="Q124" s="23" t="s">
        <v>856</v>
      </c>
      <c r="R124" s="6" t="s">
        <v>397</v>
      </c>
      <c r="S124" s="33" t="s">
        <v>542</v>
      </c>
      <c r="T124" s="25">
        <v>45000</v>
      </c>
    </row>
    <row r="125" spans="1:20" ht="54">
      <c r="A125" s="21">
        <v>110</v>
      </c>
      <c r="B125" s="22">
        <v>6</v>
      </c>
      <c r="C125" s="22">
        <v>3</v>
      </c>
      <c r="D125" s="22">
        <v>2</v>
      </c>
      <c r="E125" s="22">
        <v>19</v>
      </c>
      <c r="F125" s="22">
        <v>2</v>
      </c>
      <c r="G125" s="22">
        <v>3020</v>
      </c>
      <c r="H125" s="6" t="s">
        <v>718</v>
      </c>
      <c r="I125" s="6" t="s">
        <v>636</v>
      </c>
      <c r="J125" s="6" t="s">
        <v>1541</v>
      </c>
      <c r="K125" s="6" t="s">
        <v>551</v>
      </c>
      <c r="L125" s="92">
        <v>135000</v>
      </c>
      <c r="M125" s="6" t="s">
        <v>637</v>
      </c>
      <c r="N125" s="6" t="s">
        <v>638</v>
      </c>
      <c r="O125" s="85">
        <v>360000</v>
      </c>
      <c r="P125" s="88">
        <v>135000</v>
      </c>
      <c r="Q125" s="23" t="s">
        <v>857</v>
      </c>
      <c r="R125" s="6" t="s">
        <v>639</v>
      </c>
      <c r="S125" s="16" t="s">
        <v>623</v>
      </c>
      <c r="T125" s="25">
        <v>360000</v>
      </c>
    </row>
    <row r="126" spans="1:20" ht="67.5">
      <c r="A126" s="21">
        <v>111</v>
      </c>
      <c r="B126" s="22">
        <v>6</v>
      </c>
      <c r="C126" s="22">
        <v>3</v>
      </c>
      <c r="D126" s="22">
        <v>2</v>
      </c>
      <c r="E126" s="22">
        <v>19</v>
      </c>
      <c r="F126" s="22">
        <v>2</v>
      </c>
      <c r="G126" s="22">
        <v>3020</v>
      </c>
      <c r="H126" s="6" t="s">
        <v>719</v>
      </c>
      <c r="I126" s="6" t="s">
        <v>720</v>
      </c>
      <c r="J126" s="6" t="s">
        <v>721</v>
      </c>
      <c r="K126" s="6" t="s">
        <v>1487</v>
      </c>
      <c r="L126" s="92">
        <v>225000</v>
      </c>
      <c r="M126" s="6" t="s">
        <v>634</v>
      </c>
      <c r="N126" s="6" t="s">
        <v>635</v>
      </c>
      <c r="O126" s="85">
        <v>225000</v>
      </c>
      <c r="P126" s="88">
        <v>225000</v>
      </c>
      <c r="Q126" s="23" t="s">
        <v>858</v>
      </c>
      <c r="R126" s="6" t="s">
        <v>640</v>
      </c>
      <c r="S126" s="16" t="s">
        <v>623</v>
      </c>
      <c r="T126" s="25">
        <v>225000</v>
      </c>
    </row>
    <row r="127" spans="1:20" ht="81">
      <c r="A127" s="21">
        <v>112</v>
      </c>
      <c r="B127" s="22">
        <v>6</v>
      </c>
      <c r="C127" s="22">
        <v>3</v>
      </c>
      <c r="D127" s="22">
        <v>2</v>
      </c>
      <c r="E127" s="22">
        <v>19</v>
      </c>
      <c r="F127" s="22">
        <v>2</v>
      </c>
      <c r="G127" s="22">
        <v>3020</v>
      </c>
      <c r="H127" s="6" t="s">
        <v>722</v>
      </c>
      <c r="I127" s="6" t="s">
        <v>641</v>
      </c>
      <c r="J127" s="6" t="s">
        <v>398</v>
      </c>
      <c r="K127" s="6" t="s">
        <v>1487</v>
      </c>
      <c r="L127" s="92">
        <v>2958000</v>
      </c>
      <c r="M127" s="6" t="s">
        <v>642</v>
      </c>
      <c r="N127" s="6" t="s">
        <v>643</v>
      </c>
      <c r="O127" s="85">
        <v>4200000</v>
      </c>
      <c r="P127" s="88">
        <v>2958000</v>
      </c>
      <c r="Q127" s="23" t="s">
        <v>859</v>
      </c>
      <c r="R127" s="6" t="s">
        <v>644</v>
      </c>
      <c r="S127" s="16" t="s">
        <v>623</v>
      </c>
      <c r="T127" s="25">
        <v>0</v>
      </c>
    </row>
    <row r="128" spans="1:20" ht="81">
      <c r="A128" s="21">
        <v>113</v>
      </c>
      <c r="B128" s="22">
        <v>6</v>
      </c>
      <c r="C128" s="22">
        <v>3</v>
      </c>
      <c r="D128" s="22">
        <v>2</v>
      </c>
      <c r="E128" s="22">
        <v>19</v>
      </c>
      <c r="F128" s="22">
        <v>2</v>
      </c>
      <c r="G128" s="22">
        <v>3020</v>
      </c>
      <c r="H128" s="6" t="s">
        <v>738</v>
      </c>
      <c r="I128" s="6" t="s">
        <v>860</v>
      </c>
      <c r="J128" s="6" t="s">
        <v>861</v>
      </c>
      <c r="K128" s="6" t="s">
        <v>1539</v>
      </c>
      <c r="L128" s="92" t="s">
        <v>1542</v>
      </c>
      <c r="M128" s="6" t="s">
        <v>634</v>
      </c>
      <c r="N128" s="6" t="s">
        <v>862</v>
      </c>
      <c r="O128" s="85">
        <v>360000</v>
      </c>
      <c r="P128" s="88">
        <v>360000</v>
      </c>
      <c r="Q128" s="23" t="s">
        <v>863</v>
      </c>
      <c r="R128" s="6" t="s">
        <v>864</v>
      </c>
      <c r="S128" s="16" t="s">
        <v>542</v>
      </c>
      <c r="T128" s="25">
        <v>360000</v>
      </c>
    </row>
    <row r="129" spans="1:20" ht="81">
      <c r="A129" s="21">
        <v>114</v>
      </c>
      <c r="B129" s="22">
        <v>6</v>
      </c>
      <c r="C129" s="22">
        <v>3</v>
      </c>
      <c r="D129" s="22">
        <v>2</v>
      </c>
      <c r="E129" s="22">
        <v>19</v>
      </c>
      <c r="F129" s="22">
        <v>2</v>
      </c>
      <c r="G129" s="22">
        <v>3020</v>
      </c>
      <c r="H129" s="6" t="s">
        <v>739</v>
      </c>
      <c r="I129" s="6" t="s">
        <v>865</v>
      </c>
      <c r="J129" s="6" t="s">
        <v>866</v>
      </c>
      <c r="K129" s="6" t="s">
        <v>1487</v>
      </c>
      <c r="L129" s="92">
        <v>2300000</v>
      </c>
      <c r="M129" s="6" t="s">
        <v>645</v>
      </c>
      <c r="N129" s="6" t="s">
        <v>646</v>
      </c>
      <c r="O129" s="85">
        <v>2300000</v>
      </c>
      <c r="P129" s="88">
        <v>2300000</v>
      </c>
      <c r="Q129" s="23" t="s">
        <v>867</v>
      </c>
      <c r="R129" s="6" t="s">
        <v>868</v>
      </c>
      <c r="S129" s="16" t="s">
        <v>542</v>
      </c>
      <c r="T129" s="25">
        <v>2300000</v>
      </c>
    </row>
    <row r="130" spans="1:20" ht="54">
      <c r="A130" s="21">
        <v>115</v>
      </c>
      <c r="B130" s="22">
        <v>6</v>
      </c>
      <c r="C130" s="22">
        <v>3</v>
      </c>
      <c r="D130" s="22">
        <v>2</v>
      </c>
      <c r="E130" s="22">
        <v>18</v>
      </c>
      <c r="F130" s="22">
        <v>2</v>
      </c>
      <c r="G130" s="22">
        <v>3030</v>
      </c>
      <c r="H130" s="6" t="s">
        <v>647</v>
      </c>
      <c r="I130" s="6" t="s">
        <v>869</v>
      </c>
      <c r="J130" s="6" t="s">
        <v>648</v>
      </c>
      <c r="K130" s="6" t="s">
        <v>1539</v>
      </c>
      <c r="L130" s="92" t="s">
        <v>1543</v>
      </c>
      <c r="M130" s="6" t="s">
        <v>1597</v>
      </c>
      <c r="N130" s="6" t="s">
        <v>870</v>
      </c>
      <c r="O130" s="85">
        <v>511000</v>
      </c>
      <c r="P130" s="88">
        <v>511000</v>
      </c>
      <c r="Q130" s="23" t="s">
        <v>871</v>
      </c>
      <c r="R130" s="6" t="s">
        <v>872</v>
      </c>
      <c r="S130" s="33" t="s">
        <v>542</v>
      </c>
      <c r="T130" s="25">
        <v>655000</v>
      </c>
    </row>
    <row r="131" spans="1:20" ht="27" customHeight="1">
      <c r="A131" s="34" t="s">
        <v>1118</v>
      </c>
      <c r="B131" s="38"/>
      <c r="C131" s="38"/>
      <c r="D131" s="38"/>
      <c r="E131" s="38"/>
      <c r="F131" s="38"/>
      <c r="G131" s="38"/>
      <c r="H131" s="35" t="s">
        <v>1119</v>
      </c>
      <c r="I131" s="31"/>
      <c r="J131" s="31"/>
      <c r="K131" s="31"/>
      <c r="L131" s="36"/>
      <c r="M131" s="31"/>
      <c r="N131" s="31"/>
      <c r="O131" s="18">
        <f>SUM(O74:O130)</f>
        <v>353359922</v>
      </c>
      <c r="P131" s="18">
        <f>SUM(P74:P130)</f>
        <v>325203891</v>
      </c>
      <c r="Q131" s="32"/>
      <c r="R131" s="31"/>
      <c r="S131" s="37"/>
      <c r="T131" s="25">
        <f>SUM(T74:T130)</f>
        <v>272681800</v>
      </c>
    </row>
    <row r="132" spans="1:20" ht="27.75" customHeight="1">
      <c r="A132" s="99" t="str">
        <f>HYPERLINK("#目的別歳出!A9","Ⅵ　商工費")</f>
        <v>Ⅵ　商工費</v>
      </c>
      <c r="B132" s="99"/>
      <c r="C132" s="99"/>
      <c r="D132" s="99"/>
      <c r="E132" s="99"/>
      <c r="F132" s="99"/>
      <c r="G132" s="99"/>
      <c r="H132" s="99"/>
    </row>
    <row r="133" spans="1:20" ht="26.25" customHeight="1">
      <c r="A133" s="9" t="s">
        <v>1</v>
      </c>
      <c r="B133" s="28" t="s">
        <v>2</v>
      </c>
      <c r="C133" s="28" t="s">
        <v>3</v>
      </c>
      <c r="D133" s="28" t="s">
        <v>4</v>
      </c>
      <c r="E133" s="28" t="s">
        <v>5</v>
      </c>
      <c r="F133" s="28" t="s">
        <v>6</v>
      </c>
      <c r="G133" s="28" t="s">
        <v>7</v>
      </c>
      <c r="H133" s="9" t="s">
        <v>550</v>
      </c>
      <c r="I133" s="9" t="s">
        <v>8</v>
      </c>
      <c r="J133" s="10" t="s">
        <v>9</v>
      </c>
      <c r="K133" s="10" t="s">
        <v>10</v>
      </c>
      <c r="L133" s="11" t="s">
        <v>11</v>
      </c>
      <c r="M133" s="10" t="s">
        <v>12</v>
      </c>
      <c r="N133" s="10" t="s">
        <v>13</v>
      </c>
      <c r="O133" s="12" t="s">
        <v>14</v>
      </c>
      <c r="P133" s="29" t="s">
        <v>699</v>
      </c>
      <c r="Q133" s="30" t="s">
        <v>15</v>
      </c>
      <c r="R133" s="9" t="s">
        <v>16</v>
      </c>
      <c r="S133" s="9" t="s">
        <v>17</v>
      </c>
      <c r="T133" s="12" t="s">
        <v>18</v>
      </c>
    </row>
    <row r="134" spans="1:20" ht="40.5">
      <c r="A134" s="21">
        <v>116</v>
      </c>
      <c r="B134" s="22">
        <v>7</v>
      </c>
      <c r="C134" s="22">
        <v>1</v>
      </c>
      <c r="D134" s="22">
        <v>1</v>
      </c>
      <c r="E134" s="22">
        <v>18</v>
      </c>
      <c r="F134" s="22">
        <v>2</v>
      </c>
      <c r="G134" s="22">
        <v>3115</v>
      </c>
      <c r="H134" s="6" t="s">
        <v>723</v>
      </c>
      <c r="I134" s="6" t="s">
        <v>764</v>
      </c>
      <c r="J134" s="6" t="s">
        <v>765</v>
      </c>
      <c r="K134" s="6" t="s">
        <v>1544</v>
      </c>
      <c r="L134" s="92" t="s">
        <v>1584</v>
      </c>
      <c r="M134" s="6" t="s">
        <v>766</v>
      </c>
      <c r="N134" s="6" t="s">
        <v>767</v>
      </c>
      <c r="O134" s="85">
        <v>600000</v>
      </c>
      <c r="P134" s="88">
        <v>291200</v>
      </c>
      <c r="Q134" s="23" t="s">
        <v>1598</v>
      </c>
      <c r="R134" s="6" t="s">
        <v>768</v>
      </c>
      <c r="S134" s="33" t="s">
        <v>538</v>
      </c>
      <c r="T134" s="85">
        <v>0</v>
      </c>
    </row>
    <row r="135" spans="1:20" ht="54">
      <c r="A135" s="21">
        <v>117</v>
      </c>
      <c r="B135" s="22">
        <v>7</v>
      </c>
      <c r="C135" s="22">
        <v>1</v>
      </c>
      <c r="D135" s="22">
        <v>2</v>
      </c>
      <c r="E135" s="22">
        <v>18</v>
      </c>
      <c r="F135" s="22">
        <v>2</v>
      </c>
      <c r="G135" s="22">
        <v>3130</v>
      </c>
      <c r="H135" s="6" t="s">
        <v>399</v>
      </c>
      <c r="I135" s="6" t="s">
        <v>400</v>
      </c>
      <c r="J135" s="6" t="s">
        <v>401</v>
      </c>
      <c r="K135" s="6" t="s">
        <v>1546</v>
      </c>
      <c r="L135" s="92" t="s">
        <v>1545</v>
      </c>
      <c r="M135" s="6" t="s">
        <v>402</v>
      </c>
      <c r="N135" s="6" t="s">
        <v>403</v>
      </c>
      <c r="O135" s="85">
        <v>684896</v>
      </c>
      <c r="P135" s="88">
        <v>684896</v>
      </c>
      <c r="Q135" s="23" t="s">
        <v>769</v>
      </c>
      <c r="R135" s="6" t="s">
        <v>404</v>
      </c>
      <c r="S135" s="33" t="s">
        <v>538</v>
      </c>
      <c r="T135" s="85">
        <v>303120</v>
      </c>
    </row>
    <row r="136" spans="1:20" ht="81">
      <c r="A136" s="21">
        <v>118</v>
      </c>
      <c r="B136" s="22">
        <v>7</v>
      </c>
      <c r="C136" s="22">
        <v>1</v>
      </c>
      <c r="D136" s="22">
        <v>2</v>
      </c>
      <c r="E136" s="22">
        <v>18</v>
      </c>
      <c r="F136" s="22">
        <v>2</v>
      </c>
      <c r="G136" s="22">
        <v>3130</v>
      </c>
      <c r="H136" s="8" t="s">
        <v>405</v>
      </c>
      <c r="I136" s="6" t="s">
        <v>406</v>
      </c>
      <c r="J136" s="6" t="s">
        <v>407</v>
      </c>
      <c r="K136" s="6" t="s">
        <v>1547</v>
      </c>
      <c r="L136" s="92">
        <v>23623</v>
      </c>
      <c r="M136" s="6" t="s">
        <v>408</v>
      </c>
      <c r="N136" s="6" t="s">
        <v>409</v>
      </c>
      <c r="O136" s="85">
        <v>23623</v>
      </c>
      <c r="P136" s="88">
        <v>23623</v>
      </c>
      <c r="Q136" s="23" t="s">
        <v>769</v>
      </c>
      <c r="R136" s="6" t="s">
        <v>410</v>
      </c>
      <c r="S136" s="33" t="s">
        <v>538</v>
      </c>
      <c r="T136" s="85">
        <v>30000</v>
      </c>
    </row>
    <row r="137" spans="1:20" ht="40.5">
      <c r="A137" s="21">
        <v>119</v>
      </c>
      <c r="B137" s="22">
        <v>7</v>
      </c>
      <c r="C137" s="22">
        <v>1</v>
      </c>
      <c r="D137" s="22">
        <v>2</v>
      </c>
      <c r="E137" s="22">
        <v>18</v>
      </c>
      <c r="F137" s="22">
        <v>2</v>
      </c>
      <c r="G137" s="22">
        <v>3130</v>
      </c>
      <c r="H137" s="8" t="s">
        <v>411</v>
      </c>
      <c r="I137" s="6" t="s">
        <v>412</v>
      </c>
      <c r="J137" s="6" t="s">
        <v>413</v>
      </c>
      <c r="K137" s="6" t="s">
        <v>1548</v>
      </c>
      <c r="L137" s="92" t="s">
        <v>1549</v>
      </c>
      <c r="M137" s="6" t="s">
        <v>414</v>
      </c>
      <c r="N137" s="6" t="s">
        <v>415</v>
      </c>
      <c r="O137" s="85">
        <v>6335481</v>
      </c>
      <c r="P137" s="88">
        <v>3285452</v>
      </c>
      <c r="Q137" s="23" t="s">
        <v>770</v>
      </c>
      <c r="R137" s="6" t="s">
        <v>416</v>
      </c>
      <c r="S137" s="33" t="s">
        <v>538</v>
      </c>
      <c r="T137" s="85">
        <v>6500000</v>
      </c>
    </row>
    <row r="138" spans="1:20" ht="94.5">
      <c r="A138" s="21">
        <v>120</v>
      </c>
      <c r="B138" s="22">
        <v>7</v>
      </c>
      <c r="C138" s="22">
        <v>1</v>
      </c>
      <c r="D138" s="22">
        <v>2</v>
      </c>
      <c r="E138" s="22">
        <v>18</v>
      </c>
      <c r="F138" s="22">
        <v>2</v>
      </c>
      <c r="G138" s="22">
        <v>3150</v>
      </c>
      <c r="H138" s="6" t="s">
        <v>417</v>
      </c>
      <c r="I138" s="6" t="s">
        <v>418</v>
      </c>
      <c r="J138" s="6" t="s">
        <v>419</v>
      </c>
      <c r="K138" s="6" t="s">
        <v>564</v>
      </c>
      <c r="L138" s="92" t="s">
        <v>1550</v>
      </c>
      <c r="M138" s="6" t="s">
        <v>420</v>
      </c>
      <c r="N138" s="6" t="s">
        <v>421</v>
      </c>
      <c r="O138" s="85">
        <v>11280000</v>
      </c>
      <c r="P138" s="88">
        <v>11280000</v>
      </c>
      <c r="Q138" s="23" t="s">
        <v>771</v>
      </c>
      <c r="R138" s="6" t="s">
        <v>422</v>
      </c>
      <c r="S138" s="33" t="s">
        <v>538</v>
      </c>
      <c r="T138" s="85">
        <v>11236000</v>
      </c>
    </row>
    <row r="139" spans="1:20" ht="67.5">
      <c r="A139" s="21">
        <v>121</v>
      </c>
      <c r="B139" s="22">
        <v>7</v>
      </c>
      <c r="C139" s="22">
        <v>1</v>
      </c>
      <c r="D139" s="22">
        <v>2</v>
      </c>
      <c r="E139" s="22">
        <v>18</v>
      </c>
      <c r="F139" s="22">
        <v>2</v>
      </c>
      <c r="G139" s="22">
        <v>3150</v>
      </c>
      <c r="H139" s="8" t="s">
        <v>423</v>
      </c>
      <c r="I139" s="6" t="s">
        <v>424</v>
      </c>
      <c r="J139" s="6" t="s">
        <v>425</v>
      </c>
      <c r="K139" s="6" t="s">
        <v>1547</v>
      </c>
      <c r="L139" s="92">
        <v>10000000</v>
      </c>
      <c r="M139" s="6" t="s">
        <v>426</v>
      </c>
      <c r="N139" s="6" t="s">
        <v>421</v>
      </c>
      <c r="O139" s="85">
        <v>10000000</v>
      </c>
      <c r="P139" s="88">
        <v>10000000</v>
      </c>
      <c r="Q139" s="23" t="s">
        <v>1599</v>
      </c>
      <c r="R139" s="6" t="s">
        <v>427</v>
      </c>
      <c r="S139" s="33" t="s">
        <v>538</v>
      </c>
      <c r="T139" s="85">
        <v>9600000</v>
      </c>
    </row>
    <row r="140" spans="1:20" ht="67.5">
      <c r="A140" s="21">
        <v>122</v>
      </c>
      <c r="B140" s="22">
        <v>7</v>
      </c>
      <c r="C140" s="22">
        <v>1</v>
      </c>
      <c r="D140" s="22">
        <v>2</v>
      </c>
      <c r="E140" s="22">
        <v>18</v>
      </c>
      <c r="F140" s="22">
        <v>2</v>
      </c>
      <c r="G140" s="22">
        <v>3150</v>
      </c>
      <c r="H140" s="8" t="s">
        <v>428</v>
      </c>
      <c r="I140" s="6" t="s">
        <v>429</v>
      </c>
      <c r="J140" s="6" t="s">
        <v>425</v>
      </c>
      <c r="K140" s="6" t="s">
        <v>1547</v>
      </c>
      <c r="L140" s="92">
        <v>4850640</v>
      </c>
      <c r="M140" s="6" t="s">
        <v>430</v>
      </c>
      <c r="N140" s="6" t="s">
        <v>431</v>
      </c>
      <c r="O140" s="85">
        <v>4860000</v>
      </c>
      <c r="P140" s="88">
        <v>4850640</v>
      </c>
      <c r="Q140" s="23" t="s">
        <v>1600</v>
      </c>
      <c r="R140" s="6" t="s">
        <v>432</v>
      </c>
      <c r="S140" s="33" t="s">
        <v>538</v>
      </c>
      <c r="T140" s="85">
        <v>4860000</v>
      </c>
    </row>
    <row r="141" spans="1:20" ht="67.5">
      <c r="A141" s="21">
        <v>123</v>
      </c>
      <c r="B141" s="22">
        <v>7</v>
      </c>
      <c r="C141" s="22">
        <v>1</v>
      </c>
      <c r="D141" s="22">
        <v>2</v>
      </c>
      <c r="E141" s="22">
        <v>18</v>
      </c>
      <c r="F141" s="22">
        <v>2</v>
      </c>
      <c r="G141" s="22">
        <v>3150</v>
      </c>
      <c r="H141" s="8" t="s">
        <v>740</v>
      </c>
      <c r="I141" s="6" t="s">
        <v>433</v>
      </c>
      <c r="J141" s="6" t="s">
        <v>434</v>
      </c>
      <c r="K141" s="6" t="s">
        <v>1548</v>
      </c>
      <c r="L141" s="92" t="s">
        <v>1561</v>
      </c>
      <c r="M141" s="6" t="s">
        <v>435</v>
      </c>
      <c r="N141" s="6" t="s">
        <v>436</v>
      </c>
      <c r="O141" s="85">
        <v>491000</v>
      </c>
      <c r="P141" s="88">
        <v>445187</v>
      </c>
      <c r="Q141" s="23" t="s">
        <v>1601</v>
      </c>
      <c r="R141" s="6" t="s">
        <v>437</v>
      </c>
      <c r="S141" s="33" t="s">
        <v>538</v>
      </c>
      <c r="T141" s="85">
        <v>491000</v>
      </c>
    </row>
    <row r="142" spans="1:20" ht="67.5">
      <c r="A142" s="21">
        <v>124</v>
      </c>
      <c r="B142" s="22">
        <v>7</v>
      </c>
      <c r="C142" s="22">
        <v>1</v>
      </c>
      <c r="D142" s="22">
        <v>2</v>
      </c>
      <c r="E142" s="22">
        <v>18</v>
      </c>
      <c r="F142" s="22">
        <v>2</v>
      </c>
      <c r="G142" s="22">
        <v>3150</v>
      </c>
      <c r="H142" s="8" t="s">
        <v>438</v>
      </c>
      <c r="I142" s="6" t="s">
        <v>772</v>
      </c>
      <c r="J142" s="6" t="s">
        <v>557</v>
      </c>
      <c r="K142" s="6" t="s">
        <v>1551</v>
      </c>
      <c r="L142" s="92" t="s">
        <v>1552</v>
      </c>
      <c r="M142" s="6" t="s">
        <v>773</v>
      </c>
      <c r="N142" s="6" t="s">
        <v>774</v>
      </c>
      <c r="O142" s="85">
        <v>3067000</v>
      </c>
      <c r="P142" s="88">
        <v>3067000</v>
      </c>
      <c r="Q142" s="23" t="s">
        <v>1602</v>
      </c>
      <c r="R142" s="6" t="s">
        <v>775</v>
      </c>
      <c r="S142" s="33" t="s">
        <v>538</v>
      </c>
      <c r="T142" s="85">
        <v>0</v>
      </c>
    </row>
    <row r="143" spans="1:20" ht="67.5">
      <c r="A143" s="21">
        <v>125</v>
      </c>
      <c r="B143" s="22">
        <v>7</v>
      </c>
      <c r="C143" s="22">
        <v>1</v>
      </c>
      <c r="D143" s="22">
        <v>2</v>
      </c>
      <c r="E143" s="22">
        <v>18</v>
      </c>
      <c r="F143" s="22">
        <v>2</v>
      </c>
      <c r="G143" s="22">
        <v>3150</v>
      </c>
      <c r="H143" s="8" t="s">
        <v>439</v>
      </c>
      <c r="I143" s="6" t="s">
        <v>776</v>
      </c>
      <c r="J143" s="6" t="s">
        <v>777</v>
      </c>
      <c r="K143" s="6" t="s">
        <v>1553</v>
      </c>
      <c r="L143" s="92" t="s">
        <v>1554</v>
      </c>
      <c r="M143" s="6" t="s">
        <v>779</v>
      </c>
      <c r="N143" s="6" t="s">
        <v>780</v>
      </c>
      <c r="O143" s="85">
        <v>2650000</v>
      </c>
      <c r="P143" s="88">
        <v>2650000</v>
      </c>
      <c r="Q143" s="6" t="s">
        <v>781</v>
      </c>
      <c r="R143" s="6" t="s">
        <v>782</v>
      </c>
      <c r="S143" s="33" t="s">
        <v>538</v>
      </c>
      <c r="T143" s="85">
        <v>0</v>
      </c>
    </row>
    <row r="144" spans="1:20" ht="40.5">
      <c r="A144" s="21">
        <v>126</v>
      </c>
      <c r="B144" s="22">
        <v>7</v>
      </c>
      <c r="C144" s="22">
        <v>1</v>
      </c>
      <c r="D144" s="22">
        <v>2</v>
      </c>
      <c r="E144" s="22">
        <v>18</v>
      </c>
      <c r="F144" s="22">
        <v>2</v>
      </c>
      <c r="G144" s="22">
        <v>3150</v>
      </c>
      <c r="H144" s="8" t="s">
        <v>440</v>
      </c>
      <c r="I144" s="6" t="s">
        <v>783</v>
      </c>
      <c r="J144" s="6" t="s">
        <v>557</v>
      </c>
      <c r="K144" s="6" t="s">
        <v>1555</v>
      </c>
      <c r="L144" s="92" t="s">
        <v>1556</v>
      </c>
      <c r="M144" s="6" t="s">
        <v>784</v>
      </c>
      <c r="N144" s="6" t="s">
        <v>785</v>
      </c>
      <c r="O144" s="85">
        <v>17900000</v>
      </c>
      <c r="P144" s="88">
        <v>14217000</v>
      </c>
      <c r="Q144" s="23" t="s">
        <v>1602</v>
      </c>
      <c r="R144" s="6" t="s">
        <v>786</v>
      </c>
      <c r="S144" s="33" t="s">
        <v>538</v>
      </c>
      <c r="T144" s="85">
        <v>0</v>
      </c>
    </row>
    <row r="145" spans="1:20" ht="81">
      <c r="A145" s="21">
        <v>127</v>
      </c>
      <c r="B145" s="22">
        <v>7</v>
      </c>
      <c r="C145" s="22">
        <v>1</v>
      </c>
      <c r="D145" s="22">
        <v>2</v>
      </c>
      <c r="E145" s="22">
        <v>18</v>
      </c>
      <c r="F145" s="22">
        <v>2</v>
      </c>
      <c r="G145" s="22">
        <v>3150</v>
      </c>
      <c r="H145" s="8" t="s">
        <v>441</v>
      </c>
      <c r="I145" s="6" t="s">
        <v>787</v>
      </c>
      <c r="J145" s="6" t="s">
        <v>557</v>
      </c>
      <c r="K145" s="6" t="s">
        <v>1557</v>
      </c>
      <c r="L145" s="92" t="s">
        <v>1558</v>
      </c>
      <c r="M145" s="6" t="s">
        <v>788</v>
      </c>
      <c r="N145" s="6" t="s">
        <v>789</v>
      </c>
      <c r="O145" s="85">
        <v>34740000</v>
      </c>
      <c r="P145" s="88">
        <v>20200000</v>
      </c>
      <c r="Q145" s="23" t="s">
        <v>1602</v>
      </c>
      <c r="R145" s="6" t="s">
        <v>790</v>
      </c>
      <c r="S145" s="33" t="s">
        <v>538</v>
      </c>
      <c r="T145" s="85">
        <v>0</v>
      </c>
    </row>
    <row r="146" spans="1:20" ht="40.5">
      <c r="A146" s="21">
        <v>128</v>
      </c>
      <c r="B146" s="22">
        <v>7</v>
      </c>
      <c r="C146" s="22">
        <v>1</v>
      </c>
      <c r="D146" s="22">
        <v>2</v>
      </c>
      <c r="E146" s="22">
        <v>18</v>
      </c>
      <c r="F146" s="22">
        <v>2</v>
      </c>
      <c r="G146" s="22">
        <v>3150</v>
      </c>
      <c r="H146" s="8" t="s">
        <v>442</v>
      </c>
      <c r="I146" s="6" t="s">
        <v>791</v>
      </c>
      <c r="J146" s="6" t="s">
        <v>792</v>
      </c>
      <c r="K146" s="6" t="s">
        <v>554</v>
      </c>
      <c r="L146" s="92" t="s">
        <v>1559</v>
      </c>
      <c r="M146" s="6" t="s">
        <v>794</v>
      </c>
      <c r="N146" s="6" t="s">
        <v>795</v>
      </c>
      <c r="O146" s="85">
        <v>6950000</v>
      </c>
      <c r="P146" s="88">
        <v>6950000</v>
      </c>
      <c r="Q146" s="23" t="s">
        <v>1603</v>
      </c>
      <c r="R146" s="6" t="s">
        <v>796</v>
      </c>
      <c r="S146" s="33" t="s">
        <v>538</v>
      </c>
      <c r="T146" s="85">
        <v>0</v>
      </c>
    </row>
    <row r="147" spans="1:20" ht="40.5">
      <c r="A147" s="21">
        <v>129</v>
      </c>
      <c r="B147" s="22">
        <v>7</v>
      </c>
      <c r="C147" s="22">
        <v>1</v>
      </c>
      <c r="D147" s="22">
        <v>2</v>
      </c>
      <c r="E147" s="22">
        <v>18</v>
      </c>
      <c r="F147" s="22">
        <v>2</v>
      </c>
      <c r="G147" s="22">
        <v>3150</v>
      </c>
      <c r="H147" s="8" t="s">
        <v>443</v>
      </c>
      <c r="I147" s="6" t="s">
        <v>797</v>
      </c>
      <c r="J147" s="6" t="s">
        <v>798</v>
      </c>
      <c r="K147" s="41" t="s">
        <v>1560</v>
      </c>
      <c r="L147" s="92" t="s">
        <v>1583</v>
      </c>
      <c r="M147" s="6" t="s">
        <v>799</v>
      </c>
      <c r="N147" s="6" t="s">
        <v>800</v>
      </c>
      <c r="O147" s="85">
        <v>29152400</v>
      </c>
      <c r="P147" s="88">
        <v>29152400</v>
      </c>
      <c r="Q147" s="23" t="s">
        <v>1604</v>
      </c>
      <c r="R147" s="6" t="s">
        <v>801</v>
      </c>
      <c r="S147" s="33" t="s">
        <v>538</v>
      </c>
      <c r="T147" s="85">
        <v>0</v>
      </c>
    </row>
    <row r="148" spans="1:20" ht="40.5">
      <c r="A148" s="21">
        <v>130</v>
      </c>
      <c r="B148" s="22">
        <v>7</v>
      </c>
      <c r="C148" s="22">
        <v>1</v>
      </c>
      <c r="D148" s="22">
        <v>2</v>
      </c>
      <c r="E148" s="22">
        <v>18</v>
      </c>
      <c r="F148" s="22">
        <v>2</v>
      </c>
      <c r="G148" s="22">
        <v>3160</v>
      </c>
      <c r="H148" s="6" t="s">
        <v>802</v>
      </c>
      <c r="I148" s="6" t="s">
        <v>803</v>
      </c>
      <c r="J148" s="6" t="s">
        <v>260</v>
      </c>
      <c r="K148" s="6" t="s">
        <v>1494</v>
      </c>
      <c r="L148" s="91" t="str">
        <f>HYPERLINK("#団体交付詳細!A181","1,643～
1,627,810")</f>
        <v>1,643～
1,627,810</v>
      </c>
      <c r="M148" s="6" t="s">
        <v>804</v>
      </c>
      <c r="N148" s="6" t="s">
        <v>805</v>
      </c>
      <c r="O148" s="85">
        <v>3000000</v>
      </c>
      <c r="P148" s="88">
        <v>2091126</v>
      </c>
      <c r="Q148" s="23" t="s">
        <v>770</v>
      </c>
      <c r="R148" s="6" t="s">
        <v>806</v>
      </c>
      <c r="S148" s="33" t="s">
        <v>538</v>
      </c>
      <c r="T148" s="85">
        <v>10000000</v>
      </c>
    </row>
    <row r="149" spans="1:20" ht="40.5">
      <c r="A149" s="21">
        <v>131</v>
      </c>
      <c r="B149" s="22">
        <v>7</v>
      </c>
      <c r="C149" s="22">
        <v>1</v>
      </c>
      <c r="D149" s="22">
        <v>2</v>
      </c>
      <c r="E149" s="22">
        <v>18</v>
      </c>
      <c r="F149" s="22">
        <v>2</v>
      </c>
      <c r="G149" s="22">
        <v>3160</v>
      </c>
      <c r="H149" s="6" t="s">
        <v>802</v>
      </c>
      <c r="I149" s="6" t="s">
        <v>807</v>
      </c>
      <c r="J149" s="6" t="s">
        <v>557</v>
      </c>
      <c r="K149" s="6" t="s">
        <v>808</v>
      </c>
      <c r="L149" s="92" t="s">
        <v>1566</v>
      </c>
      <c r="M149" s="6" t="s">
        <v>809</v>
      </c>
      <c r="N149" s="6" t="s">
        <v>810</v>
      </c>
      <c r="O149" s="85">
        <v>1000000</v>
      </c>
      <c r="P149" s="88">
        <v>112499</v>
      </c>
      <c r="Q149" s="23" t="s">
        <v>770</v>
      </c>
      <c r="R149" s="6" t="s">
        <v>811</v>
      </c>
      <c r="S149" s="33" t="s">
        <v>538</v>
      </c>
      <c r="T149" s="85">
        <v>4600000</v>
      </c>
    </row>
    <row r="150" spans="1:20" ht="81">
      <c r="A150" s="21">
        <v>132</v>
      </c>
      <c r="B150" s="22">
        <v>7</v>
      </c>
      <c r="C150" s="22">
        <v>1</v>
      </c>
      <c r="D150" s="22">
        <v>3</v>
      </c>
      <c r="E150" s="22">
        <v>18</v>
      </c>
      <c r="F150" s="22">
        <v>2</v>
      </c>
      <c r="G150" s="22">
        <v>3190</v>
      </c>
      <c r="H150" s="6" t="s">
        <v>444</v>
      </c>
      <c r="I150" s="6" t="s">
        <v>812</v>
      </c>
      <c r="J150" s="6" t="s">
        <v>557</v>
      </c>
      <c r="K150" s="6" t="s">
        <v>816</v>
      </c>
      <c r="L150" s="92">
        <v>2500000</v>
      </c>
      <c r="M150" s="6" t="s">
        <v>813</v>
      </c>
      <c r="N150" s="6" t="s">
        <v>814</v>
      </c>
      <c r="O150" s="85">
        <v>40000000</v>
      </c>
      <c r="P150" s="88">
        <v>2500000</v>
      </c>
      <c r="Q150" s="23" t="s">
        <v>1605</v>
      </c>
      <c r="R150" s="6" t="s">
        <v>815</v>
      </c>
      <c r="S150" s="33" t="s">
        <v>538</v>
      </c>
      <c r="T150" s="86" t="s">
        <v>1100</v>
      </c>
    </row>
    <row r="151" spans="1:20" ht="81">
      <c r="A151" s="21">
        <v>133</v>
      </c>
      <c r="B151" s="22">
        <v>7</v>
      </c>
      <c r="C151" s="22">
        <v>1</v>
      </c>
      <c r="D151" s="22">
        <v>4</v>
      </c>
      <c r="E151" s="22">
        <v>18</v>
      </c>
      <c r="F151" s="22">
        <v>2</v>
      </c>
      <c r="G151" s="22">
        <v>3200</v>
      </c>
      <c r="H151" s="6" t="s">
        <v>445</v>
      </c>
      <c r="I151" s="6" t="s">
        <v>446</v>
      </c>
      <c r="J151" s="6" t="s">
        <v>447</v>
      </c>
      <c r="K151" s="6" t="s">
        <v>551</v>
      </c>
      <c r="L151" s="92">
        <v>1542469</v>
      </c>
      <c r="M151" s="6" t="s">
        <v>448</v>
      </c>
      <c r="N151" s="6" t="s">
        <v>449</v>
      </c>
      <c r="O151" s="85">
        <v>15221000</v>
      </c>
      <c r="P151" s="88">
        <v>1542469</v>
      </c>
      <c r="Q151" s="23" t="s">
        <v>817</v>
      </c>
      <c r="R151" s="6" t="s">
        <v>450</v>
      </c>
      <c r="S151" s="33" t="s">
        <v>538</v>
      </c>
      <c r="T151" s="85">
        <v>14427000</v>
      </c>
    </row>
    <row r="152" spans="1:20" ht="67.5">
      <c r="A152" s="21">
        <v>134</v>
      </c>
      <c r="B152" s="16">
        <v>7</v>
      </c>
      <c r="C152" s="16">
        <v>1</v>
      </c>
      <c r="D152" s="16">
        <v>4</v>
      </c>
      <c r="E152" s="16">
        <v>19</v>
      </c>
      <c r="F152" s="16">
        <v>2</v>
      </c>
      <c r="G152" s="39">
        <v>3200</v>
      </c>
      <c r="H152" s="6" t="s">
        <v>650</v>
      </c>
      <c r="I152" s="6" t="s">
        <v>651</v>
      </c>
      <c r="J152" s="6" t="s">
        <v>652</v>
      </c>
      <c r="K152" s="6" t="s">
        <v>659</v>
      </c>
      <c r="L152" s="92">
        <v>28665</v>
      </c>
      <c r="M152" s="6" t="s">
        <v>653</v>
      </c>
      <c r="N152" s="6" t="s">
        <v>654</v>
      </c>
      <c r="O152" s="85">
        <v>900000</v>
      </c>
      <c r="P152" s="88">
        <v>28665</v>
      </c>
      <c r="Q152" s="23" t="s">
        <v>818</v>
      </c>
      <c r="R152" s="6" t="s">
        <v>655</v>
      </c>
      <c r="S152" s="16" t="s">
        <v>649</v>
      </c>
      <c r="T152" s="85">
        <v>864000</v>
      </c>
    </row>
    <row r="153" spans="1:20" ht="81">
      <c r="A153" s="21">
        <v>135</v>
      </c>
      <c r="B153" s="22">
        <v>7</v>
      </c>
      <c r="C153" s="22">
        <v>1</v>
      </c>
      <c r="D153" s="22">
        <v>4</v>
      </c>
      <c r="E153" s="22">
        <v>18</v>
      </c>
      <c r="F153" s="22">
        <v>2</v>
      </c>
      <c r="G153" s="22">
        <v>3200</v>
      </c>
      <c r="H153" s="8" t="s">
        <v>451</v>
      </c>
      <c r="I153" s="6" t="s">
        <v>452</v>
      </c>
      <c r="J153" s="6" t="s">
        <v>453</v>
      </c>
      <c r="K153" s="6" t="s">
        <v>551</v>
      </c>
      <c r="L153" s="92">
        <v>1089540</v>
      </c>
      <c r="M153" s="6" t="s">
        <v>454</v>
      </c>
      <c r="N153" s="6" t="s">
        <v>455</v>
      </c>
      <c r="O153" s="85">
        <v>3570000</v>
      </c>
      <c r="P153" s="88">
        <v>1089540</v>
      </c>
      <c r="Q153" s="23" t="s">
        <v>1606</v>
      </c>
      <c r="R153" s="6" t="s">
        <v>456</v>
      </c>
      <c r="S153" s="33" t="s">
        <v>538</v>
      </c>
      <c r="T153" s="85">
        <v>3427000</v>
      </c>
    </row>
    <row r="154" spans="1:20" ht="54">
      <c r="A154" s="21">
        <v>136</v>
      </c>
      <c r="B154" s="22">
        <v>7</v>
      </c>
      <c r="C154" s="22">
        <v>1</v>
      </c>
      <c r="D154" s="22">
        <v>4</v>
      </c>
      <c r="E154" s="22">
        <v>18</v>
      </c>
      <c r="F154" s="22">
        <v>2</v>
      </c>
      <c r="G154" s="22">
        <v>3220</v>
      </c>
      <c r="H154" s="6" t="s">
        <v>457</v>
      </c>
      <c r="I154" s="6" t="s">
        <v>446</v>
      </c>
      <c r="J154" s="6" t="s">
        <v>447</v>
      </c>
      <c r="K154" s="6" t="s">
        <v>551</v>
      </c>
      <c r="L154" s="92">
        <v>12050000</v>
      </c>
      <c r="M154" s="6" t="s">
        <v>458</v>
      </c>
      <c r="N154" s="6" t="s">
        <v>459</v>
      </c>
      <c r="O154" s="85">
        <v>12050000</v>
      </c>
      <c r="P154" s="88">
        <v>12050000</v>
      </c>
      <c r="Q154" s="23" t="s">
        <v>819</v>
      </c>
      <c r="R154" s="6" t="s">
        <v>450</v>
      </c>
      <c r="S154" s="33" t="s">
        <v>538</v>
      </c>
      <c r="T154" s="85">
        <v>12340000</v>
      </c>
    </row>
    <row r="155" spans="1:20" ht="54">
      <c r="A155" s="21">
        <v>137</v>
      </c>
      <c r="B155" s="22">
        <v>7</v>
      </c>
      <c r="C155" s="22">
        <v>1</v>
      </c>
      <c r="D155" s="22">
        <v>4</v>
      </c>
      <c r="E155" s="22">
        <v>18</v>
      </c>
      <c r="F155" s="22">
        <v>2</v>
      </c>
      <c r="G155" s="22">
        <v>3220</v>
      </c>
      <c r="H155" s="8" t="s">
        <v>460</v>
      </c>
      <c r="I155" s="6" t="s">
        <v>461</v>
      </c>
      <c r="J155" s="6" t="s">
        <v>462</v>
      </c>
      <c r="K155" s="6" t="s">
        <v>564</v>
      </c>
      <c r="L155" s="92" t="s">
        <v>656</v>
      </c>
      <c r="M155" s="6" t="s">
        <v>463</v>
      </c>
      <c r="N155" s="6" t="s">
        <v>449</v>
      </c>
      <c r="O155" s="85">
        <v>160000</v>
      </c>
      <c r="P155" s="88">
        <v>160000</v>
      </c>
      <c r="Q155" s="23" t="s">
        <v>1607</v>
      </c>
      <c r="R155" s="6" t="s">
        <v>464</v>
      </c>
      <c r="S155" s="33" t="s">
        <v>538</v>
      </c>
      <c r="T155" s="85">
        <v>140000</v>
      </c>
    </row>
    <row r="156" spans="1:20" ht="81">
      <c r="A156" s="21">
        <v>138</v>
      </c>
      <c r="B156" s="22">
        <v>7</v>
      </c>
      <c r="C156" s="22">
        <v>1</v>
      </c>
      <c r="D156" s="22">
        <v>4</v>
      </c>
      <c r="E156" s="22">
        <v>18</v>
      </c>
      <c r="F156" s="22">
        <v>2</v>
      </c>
      <c r="G156" s="22">
        <v>3220</v>
      </c>
      <c r="H156" s="8" t="s">
        <v>465</v>
      </c>
      <c r="I156" s="6" t="s">
        <v>466</v>
      </c>
      <c r="J156" s="6" t="s">
        <v>467</v>
      </c>
      <c r="K156" s="6" t="s">
        <v>551</v>
      </c>
      <c r="L156" s="92">
        <v>225000</v>
      </c>
      <c r="M156" s="6" t="s">
        <v>468</v>
      </c>
      <c r="N156" s="6" t="s">
        <v>469</v>
      </c>
      <c r="O156" s="85">
        <v>225000</v>
      </c>
      <c r="P156" s="88">
        <v>225000</v>
      </c>
      <c r="Q156" s="23" t="s">
        <v>820</v>
      </c>
      <c r="R156" s="6" t="s">
        <v>470</v>
      </c>
      <c r="S156" s="33" t="s">
        <v>538</v>
      </c>
      <c r="T156" s="85">
        <v>216000</v>
      </c>
    </row>
    <row r="157" spans="1:20" ht="81">
      <c r="A157" s="21">
        <v>139</v>
      </c>
      <c r="B157" s="22">
        <v>7</v>
      </c>
      <c r="C157" s="22">
        <v>1</v>
      </c>
      <c r="D157" s="22">
        <v>6</v>
      </c>
      <c r="E157" s="22">
        <v>18</v>
      </c>
      <c r="F157" s="22">
        <v>2</v>
      </c>
      <c r="G157" s="22">
        <v>3340</v>
      </c>
      <c r="H157" s="6" t="s">
        <v>471</v>
      </c>
      <c r="I157" s="6" t="s">
        <v>472</v>
      </c>
      <c r="J157" s="6" t="s">
        <v>473</v>
      </c>
      <c r="K157" s="6" t="s">
        <v>551</v>
      </c>
      <c r="L157" s="92">
        <v>1620000</v>
      </c>
      <c r="M157" s="6" t="s">
        <v>474</v>
      </c>
      <c r="N157" s="6" t="s">
        <v>469</v>
      </c>
      <c r="O157" s="85">
        <v>1620000</v>
      </c>
      <c r="P157" s="88">
        <v>1620000</v>
      </c>
      <c r="Q157" s="23" t="s">
        <v>821</v>
      </c>
      <c r="R157" s="6" t="s">
        <v>475</v>
      </c>
      <c r="S157" s="33" t="s">
        <v>538</v>
      </c>
      <c r="T157" s="85">
        <v>1600000</v>
      </c>
    </row>
    <row r="158" spans="1:20" ht="67.5">
      <c r="A158" s="21">
        <v>140</v>
      </c>
      <c r="B158" s="22">
        <v>7</v>
      </c>
      <c r="C158" s="22">
        <v>1</v>
      </c>
      <c r="D158" s="22">
        <v>6</v>
      </c>
      <c r="E158" s="22">
        <v>18</v>
      </c>
      <c r="F158" s="22">
        <v>2</v>
      </c>
      <c r="G158" s="22">
        <v>3340</v>
      </c>
      <c r="H158" s="8" t="s">
        <v>476</v>
      </c>
      <c r="I158" s="6" t="s">
        <v>477</v>
      </c>
      <c r="J158" s="6" t="s">
        <v>478</v>
      </c>
      <c r="K158" s="6" t="s">
        <v>551</v>
      </c>
      <c r="L158" s="92">
        <v>409000</v>
      </c>
      <c r="M158" s="6" t="s">
        <v>479</v>
      </c>
      <c r="N158" s="6" t="s">
        <v>421</v>
      </c>
      <c r="O158" s="85">
        <v>409000</v>
      </c>
      <c r="P158" s="88">
        <v>409000</v>
      </c>
      <c r="Q158" s="23" t="s">
        <v>822</v>
      </c>
      <c r="R158" s="6" t="s">
        <v>480</v>
      </c>
      <c r="S158" s="33" t="s">
        <v>538</v>
      </c>
      <c r="T158" s="85">
        <v>409000</v>
      </c>
    </row>
    <row r="159" spans="1:20" ht="27" customHeight="1">
      <c r="A159" s="34" t="s">
        <v>1118</v>
      </c>
      <c r="B159" s="38"/>
      <c r="C159" s="38"/>
      <c r="D159" s="38"/>
      <c r="E159" s="38"/>
      <c r="F159" s="38"/>
      <c r="G159" s="38"/>
      <c r="H159" s="35" t="s">
        <v>1119</v>
      </c>
      <c r="I159" s="31"/>
      <c r="J159" s="31"/>
      <c r="K159" s="31"/>
      <c r="L159" s="36"/>
      <c r="M159" s="31"/>
      <c r="N159" s="31"/>
      <c r="O159" s="18">
        <f>SUM(O134:O158)</f>
        <v>206889400</v>
      </c>
      <c r="P159" s="18">
        <f>SUM(P134:P158)</f>
        <v>128925697</v>
      </c>
      <c r="Q159" s="32"/>
      <c r="R159" s="31"/>
      <c r="S159" s="37"/>
      <c r="T159" s="25">
        <f>SUM(T134:T158,35000000)</f>
        <v>116043120</v>
      </c>
    </row>
    <row r="160" spans="1:20" ht="27.75" customHeight="1">
      <c r="A160" s="99" t="str">
        <f>HYPERLINK("#目的別歳出!A10","Ⅶ　土木費")</f>
        <v>Ⅶ　土木費</v>
      </c>
      <c r="B160" s="99"/>
      <c r="C160" s="99"/>
      <c r="D160" s="99"/>
      <c r="E160" s="99"/>
      <c r="F160" s="99"/>
      <c r="G160" s="99"/>
      <c r="H160" s="99"/>
    </row>
    <row r="161" spans="1:20" ht="26.25" customHeight="1">
      <c r="A161" s="9" t="s">
        <v>1</v>
      </c>
      <c r="B161" s="28" t="s">
        <v>2</v>
      </c>
      <c r="C161" s="28" t="s">
        <v>3</v>
      </c>
      <c r="D161" s="28" t="s">
        <v>4</v>
      </c>
      <c r="E161" s="28" t="s">
        <v>5</v>
      </c>
      <c r="F161" s="28" t="s">
        <v>6</v>
      </c>
      <c r="G161" s="28" t="s">
        <v>7</v>
      </c>
      <c r="H161" s="9" t="s">
        <v>550</v>
      </c>
      <c r="I161" s="9" t="s">
        <v>8</v>
      </c>
      <c r="J161" s="10" t="s">
        <v>9</v>
      </c>
      <c r="K161" s="10" t="s">
        <v>10</v>
      </c>
      <c r="L161" s="11" t="s">
        <v>11</v>
      </c>
      <c r="M161" s="10" t="s">
        <v>12</v>
      </c>
      <c r="N161" s="10" t="s">
        <v>13</v>
      </c>
      <c r="O161" s="12" t="s">
        <v>14</v>
      </c>
      <c r="P161" s="29" t="s">
        <v>699</v>
      </c>
      <c r="Q161" s="30" t="s">
        <v>15</v>
      </c>
      <c r="R161" s="9" t="s">
        <v>16</v>
      </c>
      <c r="S161" s="9" t="s">
        <v>17</v>
      </c>
      <c r="T161" s="12" t="s">
        <v>18</v>
      </c>
    </row>
    <row r="162" spans="1:20" ht="121.5">
      <c r="A162" s="21">
        <v>141</v>
      </c>
      <c r="B162" s="22">
        <v>8</v>
      </c>
      <c r="C162" s="22">
        <v>5</v>
      </c>
      <c r="D162" s="22">
        <v>1</v>
      </c>
      <c r="E162" s="22">
        <v>18</v>
      </c>
      <c r="F162" s="22">
        <v>2</v>
      </c>
      <c r="G162" s="22">
        <v>3725</v>
      </c>
      <c r="H162" s="6" t="s">
        <v>481</v>
      </c>
      <c r="I162" s="6" t="s">
        <v>482</v>
      </c>
      <c r="J162" s="6" t="s">
        <v>483</v>
      </c>
      <c r="K162" s="6" t="s">
        <v>1567</v>
      </c>
      <c r="L162" s="92">
        <v>1398000</v>
      </c>
      <c r="M162" s="6" t="s">
        <v>484</v>
      </c>
      <c r="N162" s="6" t="s">
        <v>485</v>
      </c>
      <c r="O162" s="85">
        <v>1800000</v>
      </c>
      <c r="P162" s="88">
        <v>1398000</v>
      </c>
      <c r="Q162" s="23" t="s">
        <v>1615</v>
      </c>
      <c r="R162" s="6" t="s">
        <v>486</v>
      </c>
      <c r="S162" s="33" t="s">
        <v>540</v>
      </c>
      <c r="T162" s="25">
        <v>0</v>
      </c>
    </row>
    <row r="163" spans="1:20" ht="40.5">
      <c r="A163" s="21">
        <v>142</v>
      </c>
      <c r="B163" s="22">
        <v>8</v>
      </c>
      <c r="C163" s="22">
        <v>6</v>
      </c>
      <c r="D163" s="22">
        <v>1</v>
      </c>
      <c r="E163" s="22">
        <v>18</v>
      </c>
      <c r="F163" s="22">
        <v>2</v>
      </c>
      <c r="G163" s="22">
        <v>3780</v>
      </c>
      <c r="H163" s="6" t="s">
        <v>1610</v>
      </c>
      <c r="I163" s="6" t="s">
        <v>1611</v>
      </c>
      <c r="J163" s="6" t="s">
        <v>248</v>
      </c>
      <c r="K163" s="6" t="s">
        <v>1547</v>
      </c>
      <c r="L163" s="89">
        <v>363346000</v>
      </c>
      <c r="M163" s="6" t="s">
        <v>1612</v>
      </c>
      <c r="N163" s="6" t="s">
        <v>1613</v>
      </c>
      <c r="O163" s="18">
        <v>363346000</v>
      </c>
      <c r="P163" s="88">
        <v>363346000</v>
      </c>
      <c r="Q163" s="23" t="s">
        <v>1614</v>
      </c>
      <c r="R163" s="6" t="s">
        <v>988</v>
      </c>
      <c r="S163" s="33" t="s">
        <v>540</v>
      </c>
      <c r="T163" s="25">
        <v>364735000</v>
      </c>
    </row>
    <row r="164" spans="1:20" ht="40.5">
      <c r="A164" s="21">
        <v>143</v>
      </c>
      <c r="B164" s="22">
        <v>8</v>
      </c>
      <c r="C164" s="22">
        <v>7</v>
      </c>
      <c r="D164" s="22">
        <v>1</v>
      </c>
      <c r="E164" s="22">
        <v>18</v>
      </c>
      <c r="F164" s="22">
        <v>2</v>
      </c>
      <c r="G164" s="22">
        <v>3830</v>
      </c>
      <c r="H164" s="8" t="s">
        <v>487</v>
      </c>
      <c r="I164" s="6" t="s">
        <v>488</v>
      </c>
      <c r="J164" s="6" t="s">
        <v>489</v>
      </c>
      <c r="K164" s="6" t="s">
        <v>1567</v>
      </c>
      <c r="L164" s="92">
        <v>40000</v>
      </c>
      <c r="M164" s="6" t="s">
        <v>490</v>
      </c>
      <c r="N164" s="6" t="s">
        <v>491</v>
      </c>
      <c r="O164" s="85">
        <v>200000</v>
      </c>
      <c r="P164" s="88">
        <v>40000</v>
      </c>
      <c r="Q164" s="23" t="s">
        <v>975</v>
      </c>
      <c r="R164" s="6" t="s">
        <v>492</v>
      </c>
      <c r="S164" s="33" t="s">
        <v>540</v>
      </c>
      <c r="T164" s="85">
        <v>200000</v>
      </c>
    </row>
    <row r="165" spans="1:20" ht="67.5">
      <c r="A165" s="21">
        <v>144</v>
      </c>
      <c r="B165" s="22">
        <v>8</v>
      </c>
      <c r="C165" s="22">
        <v>7</v>
      </c>
      <c r="D165" s="22">
        <v>1</v>
      </c>
      <c r="E165" s="22">
        <v>18</v>
      </c>
      <c r="F165" s="22">
        <v>2</v>
      </c>
      <c r="G165" s="22">
        <v>3830</v>
      </c>
      <c r="H165" s="8" t="s">
        <v>493</v>
      </c>
      <c r="I165" s="6" t="s">
        <v>976</v>
      </c>
      <c r="J165" s="6" t="s">
        <v>494</v>
      </c>
      <c r="K165" s="6" t="s">
        <v>657</v>
      </c>
      <c r="L165" s="92" t="s">
        <v>1568</v>
      </c>
      <c r="M165" s="6" t="s">
        <v>495</v>
      </c>
      <c r="N165" s="6" t="s">
        <v>496</v>
      </c>
      <c r="O165" s="85">
        <v>8000000</v>
      </c>
      <c r="P165" s="88">
        <v>7370000</v>
      </c>
      <c r="Q165" s="23" t="s">
        <v>977</v>
      </c>
      <c r="R165" s="6" t="s">
        <v>497</v>
      </c>
      <c r="S165" s="33" t="s">
        <v>540</v>
      </c>
      <c r="T165" s="85">
        <v>8000000</v>
      </c>
    </row>
    <row r="166" spans="1:20" ht="27" customHeight="1">
      <c r="A166" s="34" t="s">
        <v>1118</v>
      </c>
      <c r="B166" s="38"/>
      <c r="C166" s="38"/>
      <c r="D166" s="38"/>
      <c r="E166" s="38"/>
      <c r="F166" s="38"/>
      <c r="G166" s="38"/>
      <c r="H166" s="35" t="s">
        <v>1119</v>
      </c>
      <c r="I166" s="31"/>
      <c r="J166" s="31"/>
      <c r="K166" s="31"/>
      <c r="L166" s="36"/>
      <c r="M166" s="31"/>
      <c r="N166" s="31"/>
      <c r="O166" s="18">
        <f>SUM(O162:O165)</f>
        <v>373346000</v>
      </c>
      <c r="P166" s="18">
        <f>SUM(P162:P165)</f>
        <v>372154000</v>
      </c>
      <c r="Q166" s="32"/>
      <c r="R166" s="31"/>
      <c r="S166" s="37"/>
      <c r="T166" s="25">
        <f>SUM(T162:T165)</f>
        <v>372935000</v>
      </c>
    </row>
    <row r="167" spans="1:20" ht="27.75" customHeight="1">
      <c r="A167" s="99" t="str">
        <f>HYPERLINK("#目的別歳出!A11","Ⅷ　消防費")</f>
        <v>Ⅷ　消防費</v>
      </c>
      <c r="B167" s="99"/>
      <c r="C167" s="99"/>
      <c r="D167" s="99"/>
      <c r="E167" s="99"/>
      <c r="F167" s="99"/>
      <c r="G167" s="99"/>
      <c r="H167" s="99"/>
    </row>
    <row r="168" spans="1:20" ht="26.25" customHeight="1">
      <c r="A168" s="9" t="s">
        <v>1</v>
      </c>
      <c r="B168" s="28" t="s">
        <v>2</v>
      </c>
      <c r="C168" s="28" t="s">
        <v>3</v>
      </c>
      <c r="D168" s="28" t="s">
        <v>4</v>
      </c>
      <c r="E168" s="28" t="s">
        <v>5</v>
      </c>
      <c r="F168" s="28" t="s">
        <v>6</v>
      </c>
      <c r="G168" s="28" t="s">
        <v>7</v>
      </c>
      <c r="H168" s="9" t="s">
        <v>550</v>
      </c>
      <c r="I168" s="9" t="s">
        <v>8</v>
      </c>
      <c r="J168" s="10" t="s">
        <v>9</v>
      </c>
      <c r="K168" s="10" t="s">
        <v>10</v>
      </c>
      <c r="L168" s="11" t="s">
        <v>11</v>
      </c>
      <c r="M168" s="10" t="s">
        <v>12</v>
      </c>
      <c r="N168" s="10" t="s">
        <v>13</v>
      </c>
      <c r="O168" s="12" t="s">
        <v>14</v>
      </c>
      <c r="P168" s="29" t="s">
        <v>699</v>
      </c>
      <c r="Q168" s="30" t="s">
        <v>15</v>
      </c>
      <c r="R168" s="9" t="s">
        <v>16</v>
      </c>
      <c r="S168" s="9" t="s">
        <v>17</v>
      </c>
      <c r="T168" s="12" t="s">
        <v>18</v>
      </c>
    </row>
    <row r="169" spans="1:20" ht="54">
      <c r="A169" s="21">
        <v>145</v>
      </c>
      <c r="B169" s="22">
        <v>9</v>
      </c>
      <c r="C169" s="22">
        <v>1</v>
      </c>
      <c r="D169" s="22">
        <v>2</v>
      </c>
      <c r="E169" s="22">
        <v>19</v>
      </c>
      <c r="F169" s="22">
        <v>2</v>
      </c>
      <c r="G169" s="22">
        <v>3950</v>
      </c>
      <c r="H169" s="8" t="s">
        <v>982</v>
      </c>
      <c r="I169" s="6" t="s">
        <v>983</v>
      </c>
      <c r="J169" s="6" t="s">
        <v>1569</v>
      </c>
      <c r="K169" s="6" t="s">
        <v>1547</v>
      </c>
      <c r="L169" s="92">
        <v>56500</v>
      </c>
      <c r="M169" s="6" t="s">
        <v>660</v>
      </c>
      <c r="N169" s="6" t="s">
        <v>661</v>
      </c>
      <c r="O169" s="87">
        <v>180000</v>
      </c>
      <c r="P169" s="88">
        <v>56500</v>
      </c>
      <c r="Q169" s="24" t="s">
        <v>984</v>
      </c>
      <c r="R169" s="6" t="s">
        <v>662</v>
      </c>
      <c r="S169" s="16" t="s">
        <v>553</v>
      </c>
      <c r="T169" s="18">
        <v>180000</v>
      </c>
    </row>
    <row r="170" spans="1:20" ht="27" customHeight="1">
      <c r="A170" s="21">
        <v>146</v>
      </c>
      <c r="B170" s="22">
        <v>9</v>
      </c>
      <c r="C170" s="22">
        <v>1</v>
      </c>
      <c r="D170" s="22">
        <v>2</v>
      </c>
      <c r="E170" s="22">
        <v>18</v>
      </c>
      <c r="F170" s="22">
        <v>2</v>
      </c>
      <c r="G170" s="22">
        <v>3950</v>
      </c>
      <c r="H170" s="6" t="s">
        <v>985</v>
      </c>
      <c r="I170" s="6" t="s">
        <v>499</v>
      </c>
      <c r="J170" s="6" t="s">
        <v>500</v>
      </c>
      <c r="K170" s="6" t="s">
        <v>658</v>
      </c>
      <c r="L170" s="91" t="str">
        <f>HYPERLINK("#団体交付詳細!A184","団本部186,000
各分団30,000")</f>
        <v>団本部186,000
各分団30,000</v>
      </c>
      <c r="M170" s="6" t="s">
        <v>501</v>
      </c>
      <c r="N170" s="6" t="s">
        <v>421</v>
      </c>
      <c r="O170" s="87">
        <v>486000</v>
      </c>
      <c r="P170" s="88">
        <v>486000</v>
      </c>
      <c r="Q170" s="24" t="s">
        <v>986</v>
      </c>
      <c r="R170" s="6" t="s">
        <v>502</v>
      </c>
      <c r="S170" s="33" t="s">
        <v>549</v>
      </c>
      <c r="T170" s="18">
        <v>486000</v>
      </c>
    </row>
    <row r="171" spans="1:20" ht="27" customHeight="1">
      <c r="A171" s="34" t="s">
        <v>1118</v>
      </c>
      <c r="B171" s="38"/>
      <c r="C171" s="38"/>
      <c r="D171" s="38"/>
      <c r="E171" s="38"/>
      <c r="F171" s="38"/>
      <c r="G171" s="38"/>
      <c r="H171" s="35" t="s">
        <v>1119</v>
      </c>
      <c r="I171" s="31"/>
      <c r="J171" s="31"/>
      <c r="K171" s="31"/>
      <c r="L171" s="36"/>
      <c r="M171" s="31"/>
      <c r="N171" s="31"/>
      <c r="O171" s="25">
        <f>SUM(O169:O170)</f>
        <v>666000</v>
      </c>
      <c r="P171" s="25">
        <f>SUM(P169:P170)</f>
        <v>542500</v>
      </c>
      <c r="Q171" s="32"/>
      <c r="R171" s="31"/>
      <c r="S171" s="37"/>
      <c r="T171" s="25">
        <f>SUM(T169:T170)</f>
        <v>666000</v>
      </c>
    </row>
    <row r="172" spans="1:20" ht="27.75" customHeight="1">
      <c r="A172" s="99" t="str">
        <f>HYPERLINK("#目的別歳出!A12","Ⅸ　教育費")</f>
        <v>Ⅸ　教育費</v>
      </c>
      <c r="B172" s="99"/>
      <c r="C172" s="99"/>
      <c r="D172" s="99"/>
      <c r="E172" s="99"/>
      <c r="F172" s="99"/>
      <c r="G172" s="99"/>
      <c r="H172" s="99"/>
    </row>
    <row r="173" spans="1:20" ht="26.25" customHeight="1">
      <c r="A173" s="9" t="s">
        <v>1</v>
      </c>
      <c r="B173" s="28" t="s">
        <v>2</v>
      </c>
      <c r="C173" s="28" t="s">
        <v>3</v>
      </c>
      <c r="D173" s="28" t="s">
        <v>4</v>
      </c>
      <c r="E173" s="28" t="s">
        <v>5</v>
      </c>
      <c r="F173" s="28" t="s">
        <v>6</v>
      </c>
      <c r="G173" s="28" t="s">
        <v>7</v>
      </c>
      <c r="H173" s="9" t="s">
        <v>550</v>
      </c>
      <c r="I173" s="9" t="s">
        <v>8</v>
      </c>
      <c r="J173" s="10" t="s">
        <v>9</v>
      </c>
      <c r="K173" s="10" t="s">
        <v>10</v>
      </c>
      <c r="L173" s="11" t="s">
        <v>11</v>
      </c>
      <c r="M173" s="10" t="s">
        <v>12</v>
      </c>
      <c r="N173" s="10" t="s">
        <v>13</v>
      </c>
      <c r="O173" s="12" t="s">
        <v>14</v>
      </c>
      <c r="P173" s="29" t="s">
        <v>699</v>
      </c>
      <c r="Q173" s="30" t="s">
        <v>15</v>
      </c>
      <c r="R173" s="9" t="s">
        <v>16</v>
      </c>
      <c r="S173" s="9" t="s">
        <v>17</v>
      </c>
      <c r="T173" s="12" t="s">
        <v>18</v>
      </c>
    </row>
    <row r="174" spans="1:20" ht="81">
      <c r="A174" s="21">
        <v>147</v>
      </c>
      <c r="B174" s="22">
        <v>10</v>
      </c>
      <c r="C174" s="22">
        <v>1</v>
      </c>
      <c r="D174" s="22">
        <v>3</v>
      </c>
      <c r="E174" s="22">
        <v>18</v>
      </c>
      <c r="F174" s="22">
        <v>2</v>
      </c>
      <c r="G174" s="22">
        <v>4185</v>
      </c>
      <c r="H174" s="6" t="s">
        <v>873</v>
      </c>
      <c r="I174" s="6" t="s">
        <v>874</v>
      </c>
      <c r="J174" s="6" t="s">
        <v>875</v>
      </c>
      <c r="K174" s="6" t="s">
        <v>876</v>
      </c>
      <c r="L174" s="89" t="s">
        <v>1570</v>
      </c>
      <c r="M174" s="6" t="s">
        <v>877</v>
      </c>
      <c r="N174" s="6" t="s">
        <v>878</v>
      </c>
      <c r="O174" s="25">
        <v>26000</v>
      </c>
      <c r="P174" s="88">
        <v>25760</v>
      </c>
      <c r="Q174" s="24" t="s">
        <v>879</v>
      </c>
      <c r="R174" s="6" t="s">
        <v>880</v>
      </c>
      <c r="S174" s="33" t="s">
        <v>663</v>
      </c>
      <c r="T174" s="25">
        <v>0</v>
      </c>
    </row>
    <row r="175" spans="1:20" ht="54">
      <c r="A175" s="21">
        <v>148</v>
      </c>
      <c r="B175" s="22">
        <v>10</v>
      </c>
      <c r="C175" s="22">
        <v>2</v>
      </c>
      <c r="D175" s="22">
        <v>2</v>
      </c>
      <c r="E175" s="22">
        <v>18</v>
      </c>
      <c r="F175" s="22">
        <v>2</v>
      </c>
      <c r="G175" s="22">
        <v>4310</v>
      </c>
      <c r="H175" s="6" t="s">
        <v>741</v>
      </c>
      <c r="I175" s="6" t="s">
        <v>881</v>
      </c>
      <c r="J175" s="6" t="s">
        <v>882</v>
      </c>
      <c r="K175" s="6" t="s">
        <v>883</v>
      </c>
      <c r="L175" s="90" t="s">
        <v>884</v>
      </c>
      <c r="M175" s="6" t="s">
        <v>503</v>
      </c>
      <c r="N175" s="6" t="s">
        <v>504</v>
      </c>
      <c r="O175" s="25">
        <v>2321000</v>
      </c>
      <c r="P175" s="88">
        <v>2319867</v>
      </c>
      <c r="Q175" s="23" t="s">
        <v>885</v>
      </c>
      <c r="R175" s="6" t="s">
        <v>505</v>
      </c>
      <c r="S175" s="33" t="s">
        <v>536</v>
      </c>
      <c r="T175" s="25">
        <v>0</v>
      </c>
    </row>
    <row r="176" spans="1:20" ht="54">
      <c r="A176" s="21">
        <v>149</v>
      </c>
      <c r="B176" s="16">
        <v>10</v>
      </c>
      <c r="C176" s="16">
        <v>2</v>
      </c>
      <c r="D176" s="16">
        <v>2</v>
      </c>
      <c r="E176" s="16">
        <v>19</v>
      </c>
      <c r="F176" s="16">
        <v>2</v>
      </c>
      <c r="G176" s="39">
        <v>4315</v>
      </c>
      <c r="H176" s="6" t="s">
        <v>664</v>
      </c>
      <c r="I176" s="6" t="s">
        <v>665</v>
      </c>
      <c r="J176" s="6" t="s">
        <v>1581</v>
      </c>
      <c r="K176" s="6" t="s">
        <v>666</v>
      </c>
      <c r="L176" s="91" t="str">
        <f>HYPERLINK("#団体交付詳細!A191","49,440～
112,430")</f>
        <v>49,440～
112,430</v>
      </c>
      <c r="M176" s="6" t="s">
        <v>667</v>
      </c>
      <c r="N176" s="6" t="s">
        <v>668</v>
      </c>
      <c r="O176" s="25">
        <v>416400</v>
      </c>
      <c r="P176" s="88">
        <v>245900</v>
      </c>
      <c r="Q176" s="23" t="s">
        <v>886</v>
      </c>
      <c r="R176" s="6" t="s">
        <v>669</v>
      </c>
      <c r="S176" s="16" t="s">
        <v>663</v>
      </c>
      <c r="T176" s="25">
        <v>241640</v>
      </c>
    </row>
    <row r="177" spans="1:20" ht="67.5">
      <c r="A177" s="21">
        <v>150</v>
      </c>
      <c r="B177" s="22">
        <v>10</v>
      </c>
      <c r="C177" s="22">
        <v>2</v>
      </c>
      <c r="D177" s="22">
        <v>2</v>
      </c>
      <c r="E177" s="22">
        <v>18</v>
      </c>
      <c r="F177" s="22">
        <v>2</v>
      </c>
      <c r="G177" s="22">
        <v>4315</v>
      </c>
      <c r="H177" s="6" t="s">
        <v>506</v>
      </c>
      <c r="I177" s="6" t="s">
        <v>507</v>
      </c>
      <c r="J177" s="6" t="s">
        <v>887</v>
      </c>
      <c r="K177" s="6" t="s">
        <v>888</v>
      </c>
      <c r="L177" s="92" t="s">
        <v>1571</v>
      </c>
      <c r="M177" s="6" t="s">
        <v>889</v>
      </c>
      <c r="N177" s="6" t="s">
        <v>508</v>
      </c>
      <c r="O177" s="25">
        <v>1800000</v>
      </c>
      <c r="P177" s="88">
        <v>1800000</v>
      </c>
      <c r="Q177" s="23" t="s">
        <v>890</v>
      </c>
      <c r="R177" s="6" t="s">
        <v>509</v>
      </c>
      <c r="S177" s="33" t="s">
        <v>536</v>
      </c>
      <c r="T177" s="25">
        <v>1800000</v>
      </c>
    </row>
    <row r="178" spans="1:20" ht="54">
      <c r="A178" s="21">
        <v>151</v>
      </c>
      <c r="B178" s="22">
        <v>10</v>
      </c>
      <c r="C178" s="22">
        <v>3</v>
      </c>
      <c r="D178" s="22">
        <v>2</v>
      </c>
      <c r="E178" s="22">
        <v>18</v>
      </c>
      <c r="F178" s="22">
        <v>2</v>
      </c>
      <c r="G178" s="22">
        <v>4470</v>
      </c>
      <c r="H178" s="6" t="s">
        <v>742</v>
      </c>
      <c r="I178" s="6" t="s">
        <v>891</v>
      </c>
      <c r="J178" s="6" t="s">
        <v>882</v>
      </c>
      <c r="K178" s="6" t="s">
        <v>892</v>
      </c>
      <c r="L178" s="90" t="s">
        <v>893</v>
      </c>
      <c r="M178" s="6" t="s">
        <v>503</v>
      </c>
      <c r="N178" s="6" t="s">
        <v>504</v>
      </c>
      <c r="O178" s="25">
        <v>1253000</v>
      </c>
      <c r="P178" s="88">
        <v>1249742</v>
      </c>
      <c r="Q178" s="23" t="s">
        <v>894</v>
      </c>
      <c r="R178" s="6" t="s">
        <v>505</v>
      </c>
      <c r="S178" s="33" t="s">
        <v>536</v>
      </c>
      <c r="T178" s="25">
        <v>0</v>
      </c>
    </row>
    <row r="179" spans="1:20" ht="40.5">
      <c r="A179" s="21">
        <v>152</v>
      </c>
      <c r="B179" s="22">
        <v>10</v>
      </c>
      <c r="C179" s="22">
        <v>3</v>
      </c>
      <c r="D179" s="22">
        <v>2</v>
      </c>
      <c r="E179" s="22">
        <v>18</v>
      </c>
      <c r="F179" s="22">
        <v>2</v>
      </c>
      <c r="G179" s="22">
        <v>4475</v>
      </c>
      <c r="H179" s="6" t="s">
        <v>895</v>
      </c>
      <c r="I179" s="6" t="s">
        <v>724</v>
      </c>
      <c r="J179" s="6" t="s">
        <v>725</v>
      </c>
      <c r="K179" s="6" t="s">
        <v>1573</v>
      </c>
      <c r="L179" s="92" t="s">
        <v>1572</v>
      </c>
      <c r="M179" s="6" t="s">
        <v>670</v>
      </c>
      <c r="N179" s="6" t="s">
        <v>671</v>
      </c>
      <c r="O179" s="85">
        <v>177000</v>
      </c>
      <c r="P179" s="88">
        <v>142500</v>
      </c>
      <c r="Q179" s="23" t="s">
        <v>896</v>
      </c>
      <c r="R179" s="6" t="s">
        <v>672</v>
      </c>
      <c r="S179" s="6" t="s">
        <v>663</v>
      </c>
      <c r="T179" s="25">
        <v>177000</v>
      </c>
    </row>
    <row r="180" spans="1:20" ht="67.5">
      <c r="A180" s="21">
        <v>153</v>
      </c>
      <c r="B180" s="22">
        <v>10</v>
      </c>
      <c r="C180" s="22">
        <v>3</v>
      </c>
      <c r="D180" s="22">
        <v>2</v>
      </c>
      <c r="E180" s="22">
        <v>18</v>
      </c>
      <c r="F180" s="22">
        <v>2</v>
      </c>
      <c r="G180" s="22">
        <v>4475</v>
      </c>
      <c r="H180" s="6" t="s">
        <v>510</v>
      </c>
      <c r="I180" s="6" t="s">
        <v>507</v>
      </c>
      <c r="J180" s="6" t="s">
        <v>897</v>
      </c>
      <c r="K180" s="6" t="s">
        <v>898</v>
      </c>
      <c r="L180" s="92" t="s">
        <v>1582</v>
      </c>
      <c r="M180" s="6" t="s">
        <v>899</v>
      </c>
      <c r="N180" s="6" t="s">
        <v>511</v>
      </c>
      <c r="O180" s="25">
        <v>1200000</v>
      </c>
      <c r="P180" s="88">
        <v>1200000</v>
      </c>
      <c r="Q180" s="23" t="s">
        <v>900</v>
      </c>
      <c r="R180" s="6" t="s">
        <v>509</v>
      </c>
      <c r="S180" s="33" t="s">
        <v>536</v>
      </c>
      <c r="T180" s="25">
        <v>1200000</v>
      </c>
    </row>
    <row r="181" spans="1:20" ht="54">
      <c r="A181" s="21">
        <v>154</v>
      </c>
      <c r="B181" s="22">
        <v>10</v>
      </c>
      <c r="C181" s="22">
        <v>5</v>
      </c>
      <c r="D181" s="22">
        <v>1</v>
      </c>
      <c r="E181" s="22">
        <v>18</v>
      </c>
      <c r="F181" s="22">
        <v>2</v>
      </c>
      <c r="G181" s="22">
        <v>4670</v>
      </c>
      <c r="H181" s="6" t="s">
        <v>512</v>
      </c>
      <c r="I181" s="6" t="s">
        <v>513</v>
      </c>
      <c r="J181" s="6" t="s">
        <v>514</v>
      </c>
      <c r="K181" s="6" t="s">
        <v>551</v>
      </c>
      <c r="L181" s="92">
        <v>778050</v>
      </c>
      <c r="M181" s="6" t="s">
        <v>515</v>
      </c>
      <c r="N181" s="6" t="s">
        <v>516</v>
      </c>
      <c r="O181" s="25">
        <v>778050</v>
      </c>
      <c r="P181" s="88">
        <v>778050</v>
      </c>
      <c r="Q181" s="23" t="s">
        <v>1622</v>
      </c>
      <c r="R181" s="6" t="s">
        <v>517</v>
      </c>
      <c r="S181" s="33" t="s">
        <v>537</v>
      </c>
      <c r="T181" s="25">
        <v>778050</v>
      </c>
    </row>
    <row r="182" spans="1:20" ht="81">
      <c r="A182" s="21">
        <v>155</v>
      </c>
      <c r="B182" s="22">
        <v>10</v>
      </c>
      <c r="C182" s="22">
        <v>5</v>
      </c>
      <c r="D182" s="22">
        <v>1</v>
      </c>
      <c r="E182" s="22">
        <v>18</v>
      </c>
      <c r="F182" s="22">
        <v>2</v>
      </c>
      <c r="G182" s="22">
        <v>4670</v>
      </c>
      <c r="H182" s="6" t="s">
        <v>1616</v>
      </c>
      <c r="I182" s="6" t="s">
        <v>675</v>
      </c>
      <c r="J182" s="6" t="s">
        <v>676</v>
      </c>
      <c r="K182" s="6" t="s">
        <v>551</v>
      </c>
      <c r="L182" s="92">
        <v>405000</v>
      </c>
      <c r="M182" s="6" t="s">
        <v>677</v>
      </c>
      <c r="N182" s="6" t="s">
        <v>678</v>
      </c>
      <c r="O182" s="25">
        <v>405000</v>
      </c>
      <c r="P182" s="88">
        <v>405000</v>
      </c>
      <c r="Q182" s="23" t="s">
        <v>1623</v>
      </c>
      <c r="R182" s="6" t="s">
        <v>679</v>
      </c>
      <c r="S182" s="33" t="s">
        <v>537</v>
      </c>
      <c r="T182" s="25">
        <v>405000</v>
      </c>
    </row>
    <row r="183" spans="1:20" ht="67.5">
      <c r="A183" s="21">
        <v>156</v>
      </c>
      <c r="B183" s="22">
        <v>10</v>
      </c>
      <c r="C183" s="22">
        <v>5</v>
      </c>
      <c r="D183" s="22">
        <v>1</v>
      </c>
      <c r="E183" s="22">
        <v>18</v>
      </c>
      <c r="F183" s="22">
        <v>2</v>
      </c>
      <c r="G183" s="22">
        <v>4670</v>
      </c>
      <c r="H183" s="6" t="s">
        <v>1617</v>
      </c>
      <c r="I183" s="6" t="s">
        <v>681</v>
      </c>
      <c r="J183" s="6" t="s">
        <v>682</v>
      </c>
      <c r="K183" s="6" t="s">
        <v>965</v>
      </c>
      <c r="L183" s="91" t="str">
        <f>HYPERLINK("#団体交付詳細!A194","25,600～
85,500")</f>
        <v>25,600～
85,500</v>
      </c>
      <c r="M183" s="6" t="s">
        <v>683</v>
      </c>
      <c r="N183" s="6" t="s">
        <v>966</v>
      </c>
      <c r="O183" s="25">
        <v>792585</v>
      </c>
      <c r="P183" s="88">
        <v>271200</v>
      </c>
      <c r="Q183" s="23" t="s">
        <v>1624</v>
      </c>
      <c r="R183" s="6" t="s">
        <v>684</v>
      </c>
      <c r="S183" s="33" t="s">
        <v>537</v>
      </c>
      <c r="T183" s="25">
        <v>792585</v>
      </c>
    </row>
    <row r="184" spans="1:20" ht="54">
      <c r="A184" s="21">
        <v>157</v>
      </c>
      <c r="B184" s="22">
        <v>10</v>
      </c>
      <c r="C184" s="22">
        <v>5</v>
      </c>
      <c r="D184" s="22">
        <v>1</v>
      </c>
      <c r="E184" s="22">
        <v>19</v>
      </c>
      <c r="F184" s="22">
        <v>2</v>
      </c>
      <c r="G184" s="22">
        <v>4670</v>
      </c>
      <c r="H184" s="6" t="s">
        <v>685</v>
      </c>
      <c r="I184" s="6" t="s">
        <v>686</v>
      </c>
      <c r="J184" s="6" t="s">
        <v>726</v>
      </c>
      <c r="K184" s="6" t="s">
        <v>967</v>
      </c>
      <c r="L184" s="92">
        <v>142500</v>
      </c>
      <c r="M184" s="6" t="s">
        <v>687</v>
      </c>
      <c r="N184" s="6" t="s">
        <v>674</v>
      </c>
      <c r="O184" s="85">
        <v>142500</v>
      </c>
      <c r="P184" s="88">
        <v>142500</v>
      </c>
      <c r="Q184" s="23" t="s">
        <v>1625</v>
      </c>
      <c r="R184" s="6" t="s">
        <v>688</v>
      </c>
      <c r="S184" s="16" t="s">
        <v>673</v>
      </c>
      <c r="T184" s="25">
        <v>100000</v>
      </c>
    </row>
    <row r="185" spans="1:20" ht="54">
      <c r="A185" s="21">
        <v>158</v>
      </c>
      <c r="B185" s="22">
        <v>10</v>
      </c>
      <c r="C185" s="22">
        <v>5</v>
      </c>
      <c r="D185" s="22">
        <v>1</v>
      </c>
      <c r="E185" s="22">
        <v>19</v>
      </c>
      <c r="F185" s="22">
        <v>2</v>
      </c>
      <c r="G185" s="22">
        <v>4670</v>
      </c>
      <c r="H185" s="6" t="s">
        <v>689</v>
      </c>
      <c r="I185" s="6" t="s">
        <v>690</v>
      </c>
      <c r="J185" s="6" t="s">
        <v>727</v>
      </c>
      <c r="K185" s="6" t="s">
        <v>967</v>
      </c>
      <c r="L185" s="92">
        <v>32700</v>
      </c>
      <c r="M185" s="6" t="s">
        <v>691</v>
      </c>
      <c r="N185" s="6" t="s">
        <v>674</v>
      </c>
      <c r="O185" s="85">
        <v>156750</v>
      </c>
      <c r="P185" s="88">
        <v>32700</v>
      </c>
      <c r="Q185" s="23" t="s">
        <v>1626</v>
      </c>
      <c r="R185" s="6" t="s">
        <v>692</v>
      </c>
      <c r="S185" s="16" t="s">
        <v>673</v>
      </c>
      <c r="T185" s="25">
        <v>156750</v>
      </c>
    </row>
    <row r="186" spans="1:20" ht="54">
      <c r="A186" s="21">
        <v>159</v>
      </c>
      <c r="B186" s="22">
        <v>10</v>
      </c>
      <c r="C186" s="22">
        <v>5</v>
      </c>
      <c r="D186" s="22">
        <v>1</v>
      </c>
      <c r="E186" s="22">
        <v>19</v>
      </c>
      <c r="F186" s="22">
        <v>2</v>
      </c>
      <c r="G186" s="22">
        <v>4670</v>
      </c>
      <c r="H186" s="6" t="s">
        <v>728</v>
      </c>
      <c r="I186" s="6" t="s">
        <v>693</v>
      </c>
      <c r="J186" s="6" t="s">
        <v>729</v>
      </c>
      <c r="K186" s="6" t="s">
        <v>659</v>
      </c>
      <c r="L186" s="92">
        <v>174000</v>
      </c>
      <c r="M186" s="6" t="s">
        <v>694</v>
      </c>
      <c r="N186" s="6" t="s">
        <v>695</v>
      </c>
      <c r="O186" s="85">
        <v>174000</v>
      </c>
      <c r="P186" s="88">
        <v>174000</v>
      </c>
      <c r="Q186" s="23" t="s">
        <v>1627</v>
      </c>
      <c r="R186" s="6" t="s">
        <v>696</v>
      </c>
      <c r="S186" s="16" t="s">
        <v>673</v>
      </c>
      <c r="T186" s="25">
        <v>174000</v>
      </c>
    </row>
    <row r="187" spans="1:20" ht="54">
      <c r="A187" s="21">
        <v>160</v>
      </c>
      <c r="B187" s="22">
        <v>10</v>
      </c>
      <c r="C187" s="22">
        <v>5</v>
      </c>
      <c r="D187" s="22">
        <v>2</v>
      </c>
      <c r="E187" s="22">
        <v>18</v>
      </c>
      <c r="F187" s="22">
        <v>2</v>
      </c>
      <c r="G187" s="22">
        <v>4750</v>
      </c>
      <c r="H187" s="6" t="s">
        <v>968</v>
      </c>
      <c r="I187" s="6" t="s">
        <v>518</v>
      </c>
      <c r="J187" s="6" t="s">
        <v>969</v>
      </c>
      <c r="K187" s="6" t="s">
        <v>970</v>
      </c>
      <c r="L187" s="91" t="str">
        <f>HYPERLINK("#団体交付詳細!A199","36,247～
80,000")</f>
        <v>36,247～
80,000</v>
      </c>
      <c r="M187" s="6" t="s">
        <v>519</v>
      </c>
      <c r="N187" s="6" t="s">
        <v>520</v>
      </c>
      <c r="O187" s="85">
        <v>400000</v>
      </c>
      <c r="P187" s="88">
        <v>246743</v>
      </c>
      <c r="Q187" s="23" t="s">
        <v>971</v>
      </c>
      <c r="R187" s="6" t="s">
        <v>521</v>
      </c>
      <c r="S187" s="33" t="s">
        <v>537</v>
      </c>
      <c r="T187" s="25">
        <v>480000</v>
      </c>
    </row>
    <row r="188" spans="1:20" ht="81">
      <c r="A188" s="21">
        <v>161</v>
      </c>
      <c r="B188" s="22">
        <v>10</v>
      </c>
      <c r="C188" s="22">
        <v>5</v>
      </c>
      <c r="D188" s="22">
        <v>4</v>
      </c>
      <c r="E188" s="22">
        <v>18</v>
      </c>
      <c r="F188" s="22">
        <v>2</v>
      </c>
      <c r="G188" s="22">
        <v>4840</v>
      </c>
      <c r="H188" s="6" t="s">
        <v>522</v>
      </c>
      <c r="I188" s="6" t="s">
        <v>972</v>
      </c>
      <c r="J188" s="6" t="s">
        <v>523</v>
      </c>
      <c r="K188" s="6" t="s">
        <v>659</v>
      </c>
      <c r="L188" s="92">
        <v>3132595</v>
      </c>
      <c r="M188" s="6" t="s">
        <v>973</v>
      </c>
      <c r="N188" s="6" t="s">
        <v>524</v>
      </c>
      <c r="O188" s="85">
        <v>3300000</v>
      </c>
      <c r="P188" s="88">
        <v>3132595</v>
      </c>
      <c r="Q188" s="23" t="s">
        <v>1628</v>
      </c>
      <c r="R188" s="6" t="s">
        <v>525</v>
      </c>
      <c r="S188" s="33" t="s">
        <v>537</v>
      </c>
      <c r="T188" s="25">
        <v>5285000</v>
      </c>
    </row>
    <row r="189" spans="1:20" ht="54">
      <c r="A189" s="21">
        <v>162</v>
      </c>
      <c r="B189" s="22">
        <v>10</v>
      </c>
      <c r="C189" s="22">
        <v>6</v>
      </c>
      <c r="D189" s="22">
        <v>2</v>
      </c>
      <c r="E189" s="22">
        <v>18</v>
      </c>
      <c r="F189" s="22">
        <v>2</v>
      </c>
      <c r="G189" s="22">
        <v>5040</v>
      </c>
      <c r="H189" s="6" t="s">
        <v>1618</v>
      </c>
      <c r="I189" s="6" t="s">
        <v>526</v>
      </c>
      <c r="J189" s="6" t="s">
        <v>1620</v>
      </c>
      <c r="K189" s="6" t="s">
        <v>563</v>
      </c>
      <c r="L189" s="91" t="str">
        <f>HYPERLINK("#団体交付詳細!A203","48,100～
368,000")</f>
        <v>48,100～
368,000</v>
      </c>
      <c r="M189" s="6" t="s">
        <v>527</v>
      </c>
      <c r="N189" s="6" t="s">
        <v>1621</v>
      </c>
      <c r="O189" s="85">
        <v>991000</v>
      </c>
      <c r="P189" s="88">
        <v>559100</v>
      </c>
      <c r="Q189" s="23" t="s">
        <v>1629</v>
      </c>
      <c r="R189" s="6" t="s">
        <v>528</v>
      </c>
      <c r="S189" s="33" t="s">
        <v>537</v>
      </c>
      <c r="T189" s="25">
        <v>810000</v>
      </c>
    </row>
    <row r="190" spans="1:20" ht="108">
      <c r="A190" s="21">
        <v>163</v>
      </c>
      <c r="B190" s="22">
        <v>10</v>
      </c>
      <c r="C190" s="22">
        <v>6</v>
      </c>
      <c r="D190" s="22">
        <v>2</v>
      </c>
      <c r="E190" s="22">
        <v>18</v>
      </c>
      <c r="F190" s="22">
        <v>2</v>
      </c>
      <c r="G190" s="22">
        <v>5050</v>
      </c>
      <c r="H190" s="6" t="s">
        <v>1619</v>
      </c>
      <c r="I190" s="6" t="s">
        <v>529</v>
      </c>
      <c r="J190" s="6" t="s">
        <v>530</v>
      </c>
      <c r="K190" s="6" t="s">
        <v>659</v>
      </c>
      <c r="L190" s="92">
        <v>3419000</v>
      </c>
      <c r="M190" s="6" t="s">
        <v>531</v>
      </c>
      <c r="N190" s="6" t="s">
        <v>532</v>
      </c>
      <c r="O190" s="85">
        <v>3914000</v>
      </c>
      <c r="P190" s="88">
        <v>3419000</v>
      </c>
      <c r="Q190" s="23" t="s">
        <v>974</v>
      </c>
      <c r="R190" s="6" t="s">
        <v>533</v>
      </c>
      <c r="S190" s="33" t="s">
        <v>537</v>
      </c>
      <c r="T190" s="25">
        <v>3760000</v>
      </c>
    </row>
    <row r="191" spans="1:20" ht="40.5">
      <c r="A191" s="21">
        <v>164</v>
      </c>
      <c r="B191" s="22">
        <v>10</v>
      </c>
      <c r="C191" s="22">
        <v>6</v>
      </c>
      <c r="D191" s="22">
        <v>3</v>
      </c>
      <c r="E191" s="22">
        <v>18</v>
      </c>
      <c r="F191" s="22">
        <v>2</v>
      </c>
      <c r="G191" s="22">
        <v>5212</v>
      </c>
      <c r="H191" s="6" t="s">
        <v>534</v>
      </c>
      <c r="I191" s="6" t="s">
        <v>1101</v>
      </c>
      <c r="J191" s="6" t="s">
        <v>1102</v>
      </c>
      <c r="K191" s="6" t="s">
        <v>551</v>
      </c>
      <c r="L191" s="92">
        <v>1020149</v>
      </c>
      <c r="M191" s="6" t="s">
        <v>1103</v>
      </c>
      <c r="N191" s="6" t="s">
        <v>1104</v>
      </c>
      <c r="O191" s="25">
        <v>1084791</v>
      </c>
      <c r="P191" s="88">
        <v>1020149</v>
      </c>
      <c r="Q191" s="6" t="s">
        <v>1105</v>
      </c>
      <c r="R191" s="6" t="s">
        <v>1106</v>
      </c>
      <c r="S191" s="33" t="s">
        <v>536</v>
      </c>
      <c r="T191" s="25">
        <v>0</v>
      </c>
    </row>
    <row r="192" spans="1:20" ht="40.5">
      <c r="A192" s="21">
        <v>165</v>
      </c>
      <c r="B192" s="22">
        <v>10</v>
      </c>
      <c r="C192" s="22">
        <v>6</v>
      </c>
      <c r="D192" s="22">
        <v>3</v>
      </c>
      <c r="E192" s="22">
        <v>18</v>
      </c>
      <c r="F192" s="22">
        <v>2</v>
      </c>
      <c r="G192" s="22">
        <v>5212</v>
      </c>
      <c r="H192" s="6" t="s">
        <v>731</v>
      </c>
      <c r="I192" s="6" t="s">
        <v>1107</v>
      </c>
      <c r="J192" s="6" t="s">
        <v>1108</v>
      </c>
      <c r="K192" s="6" t="s">
        <v>1109</v>
      </c>
      <c r="L192" s="92" t="s">
        <v>1579</v>
      </c>
      <c r="M192" s="6" t="s">
        <v>1110</v>
      </c>
      <c r="N192" s="6" t="s">
        <v>1104</v>
      </c>
      <c r="O192" s="25">
        <v>596292</v>
      </c>
      <c r="P192" s="88">
        <v>596292</v>
      </c>
      <c r="Q192" s="6" t="s">
        <v>1111</v>
      </c>
      <c r="R192" s="6" t="s">
        <v>1112</v>
      </c>
      <c r="S192" s="33" t="s">
        <v>536</v>
      </c>
      <c r="T192" s="25">
        <v>0</v>
      </c>
    </row>
    <row r="193" spans="1:20" ht="40.5">
      <c r="A193" s="21">
        <v>166</v>
      </c>
      <c r="B193" s="22">
        <v>10</v>
      </c>
      <c r="C193" s="22">
        <v>6</v>
      </c>
      <c r="D193" s="22">
        <v>3</v>
      </c>
      <c r="E193" s="22">
        <v>18</v>
      </c>
      <c r="F193" s="22">
        <v>2</v>
      </c>
      <c r="G193" s="22">
        <v>5212</v>
      </c>
      <c r="H193" s="6" t="s">
        <v>535</v>
      </c>
      <c r="I193" s="6" t="s">
        <v>1101</v>
      </c>
      <c r="J193" s="6" t="s">
        <v>1102</v>
      </c>
      <c r="K193" s="6" t="s">
        <v>551</v>
      </c>
      <c r="L193" s="92">
        <v>2314870</v>
      </c>
      <c r="M193" s="6" t="s">
        <v>1103</v>
      </c>
      <c r="N193" s="6" t="s">
        <v>1104</v>
      </c>
      <c r="O193" s="25">
        <v>2315000</v>
      </c>
      <c r="P193" s="88">
        <v>2314870</v>
      </c>
      <c r="Q193" s="6" t="s">
        <v>1105</v>
      </c>
      <c r="R193" s="6" t="s">
        <v>1113</v>
      </c>
      <c r="S193" s="33" t="s">
        <v>536</v>
      </c>
      <c r="T193" s="25">
        <v>0</v>
      </c>
    </row>
    <row r="194" spans="1:20" ht="40.5">
      <c r="A194" s="21">
        <v>167</v>
      </c>
      <c r="B194" s="22">
        <v>10</v>
      </c>
      <c r="C194" s="22">
        <v>6</v>
      </c>
      <c r="D194" s="22">
        <v>3</v>
      </c>
      <c r="E194" s="22">
        <v>18</v>
      </c>
      <c r="F194" s="22">
        <v>2</v>
      </c>
      <c r="G194" s="22">
        <v>5212</v>
      </c>
      <c r="H194" s="6" t="s">
        <v>730</v>
      </c>
      <c r="I194" s="6" t="s">
        <v>1114</v>
      </c>
      <c r="J194" s="6" t="s">
        <v>698</v>
      </c>
      <c r="K194" s="6" t="s">
        <v>551</v>
      </c>
      <c r="L194" s="92">
        <v>6230609</v>
      </c>
      <c r="M194" s="6" t="s">
        <v>1110</v>
      </c>
      <c r="N194" s="6" t="s">
        <v>1104</v>
      </c>
      <c r="O194" s="25">
        <v>6700000</v>
      </c>
      <c r="P194" s="88">
        <v>6230609</v>
      </c>
      <c r="Q194" s="6" t="s">
        <v>1115</v>
      </c>
      <c r="R194" s="6" t="s">
        <v>1116</v>
      </c>
      <c r="S194" s="33" t="s">
        <v>536</v>
      </c>
      <c r="T194" s="25">
        <v>6700000</v>
      </c>
    </row>
    <row r="195" spans="1:20" ht="27" customHeight="1">
      <c r="A195" s="34" t="s">
        <v>1118</v>
      </c>
      <c r="B195" s="38"/>
      <c r="C195" s="38"/>
      <c r="D195" s="38"/>
      <c r="E195" s="38"/>
      <c r="F195" s="38"/>
      <c r="G195" s="38"/>
      <c r="H195" s="35" t="s">
        <v>1119</v>
      </c>
      <c r="I195" s="31"/>
      <c r="J195" s="31"/>
      <c r="K195" s="31"/>
      <c r="L195" s="36"/>
      <c r="M195" s="31"/>
      <c r="N195" s="31"/>
      <c r="O195" s="18">
        <f>SUM(O174:O194)</f>
        <v>28943368</v>
      </c>
      <c r="P195" s="18">
        <f>SUM(P174:P194)</f>
        <v>26306577</v>
      </c>
      <c r="Q195" s="32"/>
      <c r="R195" s="31"/>
      <c r="S195" s="37"/>
      <c r="T195" s="25">
        <f>SUM(T174:T194)</f>
        <v>22860025</v>
      </c>
    </row>
  </sheetData>
  <autoFilter ref="A1:T195" xr:uid="{C072EEC4-A46B-4113-B3C7-2821C20213EA}"/>
  <mergeCells count="9">
    <mergeCell ref="A132:H132"/>
    <mergeCell ref="A160:H160"/>
    <mergeCell ref="A167:H167"/>
    <mergeCell ref="A172:H172"/>
    <mergeCell ref="A2:H2"/>
    <mergeCell ref="A6:H6"/>
    <mergeCell ref="A25:H25"/>
    <mergeCell ref="A55:H55"/>
    <mergeCell ref="A72:H72"/>
  </mergeCells>
  <phoneticPr fontId="2"/>
  <pageMargins left="0.70866141732283472" right="0.70866141732283472" top="0.74803149606299213" bottom="0.74803149606299213" header="0.31496062992125984" footer="0.31496062992125984"/>
  <pageSetup paperSize="8" scale="51" orientation="landscape" r:id="rId1"/>
  <headerFooter>
    <oddFooter>&amp;C&amp;P</oddFooter>
  </headerFooter>
  <rowBreaks count="6" manualBreakCount="6">
    <brk id="24" max="16383" man="1"/>
    <brk id="71" max="16383" man="1"/>
    <brk id="114" max="19" man="1"/>
    <brk id="131" max="16383" man="1"/>
    <brk id="154" max="19" man="1"/>
    <brk id="17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8A7E-B7F9-47F5-A56C-A53EA015A343}">
  <dimension ref="A1:AB208"/>
  <sheetViews>
    <sheetView view="pageBreakPreview" topLeftCell="A160" zoomScale="60" zoomScaleNormal="85" workbookViewId="0">
      <selection activeCell="M94" sqref="M94:V94"/>
    </sheetView>
  </sheetViews>
  <sheetFormatPr defaultRowHeight="13.5"/>
  <cols>
    <col min="1" max="1" width="6.75" style="5" customWidth="1"/>
    <col min="2" max="2" width="22.75" style="5" customWidth="1"/>
    <col min="3" max="3" width="3.625" style="62" customWidth="1"/>
    <col min="4" max="8" width="3.625" style="5" customWidth="1"/>
    <col min="9" max="11" width="3.625" style="62" customWidth="1"/>
    <col min="12" max="12" width="3.625" style="5" customWidth="1"/>
    <col min="13" max="13" width="3.625" style="62" customWidth="1"/>
    <col min="14" max="18" width="3.625" style="5" customWidth="1"/>
    <col min="19" max="21" width="3.625" style="62" customWidth="1"/>
    <col min="22" max="26" width="3.625" style="5" customWidth="1"/>
    <col min="27" max="27" width="36.375" style="61" customWidth="1"/>
    <col min="28" max="28" width="14" style="61" customWidth="1"/>
    <col min="29" max="29" width="14" style="5" customWidth="1"/>
    <col min="30" max="53" width="3.625" style="5" customWidth="1"/>
    <col min="54" max="16384" width="9" style="5"/>
  </cols>
  <sheetData>
    <row r="1" spans="1:28" ht="27.75" customHeight="1">
      <c r="A1" s="57" t="s">
        <v>1374</v>
      </c>
      <c r="B1" s="58"/>
      <c r="C1" s="59"/>
      <c r="D1" s="58"/>
      <c r="E1" s="58"/>
      <c r="F1" s="58"/>
      <c r="G1" s="58"/>
      <c r="H1" s="58"/>
      <c r="I1" s="59"/>
      <c r="J1" s="59"/>
      <c r="K1" s="59"/>
      <c r="L1" s="58"/>
      <c r="M1" s="59"/>
      <c r="N1" s="58"/>
      <c r="O1" s="58"/>
      <c r="P1" s="58"/>
      <c r="Q1" s="58"/>
      <c r="R1" s="58"/>
      <c r="S1" s="59"/>
      <c r="T1" s="59"/>
      <c r="U1" s="59"/>
      <c r="V1" s="58"/>
      <c r="W1" s="58"/>
      <c r="X1" s="58"/>
      <c r="Y1" s="58"/>
      <c r="Z1" s="60"/>
    </row>
    <row r="2" spans="1:28" ht="26.25" customHeight="1">
      <c r="A2" s="64" t="s">
        <v>1</v>
      </c>
      <c r="B2" s="64" t="s">
        <v>550</v>
      </c>
      <c r="C2" s="129" t="s">
        <v>1134</v>
      </c>
      <c r="D2" s="129"/>
      <c r="E2" s="129"/>
      <c r="F2" s="129"/>
      <c r="G2" s="129"/>
      <c r="H2" s="129"/>
      <c r="I2" s="129"/>
      <c r="J2" s="129"/>
      <c r="K2" s="129"/>
      <c r="L2" s="129"/>
      <c r="M2" s="129"/>
      <c r="N2" s="129"/>
      <c r="O2" s="129"/>
      <c r="P2" s="129"/>
      <c r="Q2" s="129"/>
      <c r="R2" s="129"/>
      <c r="S2" s="129"/>
      <c r="T2" s="129"/>
      <c r="U2" s="129"/>
      <c r="V2" s="129"/>
      <c r="W2" s="129" t="s">
        <v>17</v>
      </c>
      <c r="X2" s="129"/>
      <c r="Y2" s="129"/>
      <c r="Z2" s="129"/>
      <c r="AA2" s="5"/>
      <c r="AB2" s="5"/>
    </row>
    <row r="3" spans="1:28" ht="19.5" customHeight="1">
      <c r="A3" s="122">
        <f>HYPERLINK("#交付一覧!A4",1)</f>
        <v>1</v>
      </c>
      <c r="B3" s="125" t="s">
        <v>19</v>
      </c>
      <c r="C3" s="65">
        <v>1</v>
      </c>
      <c r="D3" s="105" t="s">
        <v>1135</v>
      </c>
      <c r="E3" s="105"/>
      <c r="F3" s="105"/>
      <c r="G3" s="105"/>
      <c r="H3" s="105"/>
      <c r="I3" s="163">
        <v>53380</v>
      </c>
      <c r="J3" s="163"/>
      <c r="K3" s="163"/>
      <c r="L3" s="66"/>
      <c r="M3" s="67">
        <v>11</v>
      </c>
      <c r="N3" s="105" t="s">
        <v>1136</v>
      </c>
      <c r="O3" s="128"/>
      <c r="P3" s="128"/>
      <c r="Q3" s="128"/>
      <c r="R3" s="128"/>
      <c r="S3" s="157">
        <v>0</v>
      </c>
      <c r="T3" s="158"/>
      <c r="U3" s="158"/>
      <c r="V3" s="60"/>
      <c r="W3" s="104" t="s">
        <v>1137</v>
      </c>
      <c r="X3" s="105"/>
      <c r="Y3" s="105"/>
      <c r="Z3" s="106"/>
      <c r="AA3" s="5"/>
      <c r="AB3" s="5"/>
    </row>
    <row r="4" spans="1:28" ht="19.5" customHeight="1">
      <c r="A4" s="123"/>
      <c r="B4" s="126"/>
      <c r="C4" s="68">
        <v>2</v>
      </c>
      <c r="D4" s="100" t="s">
        <v>1138</v>
      </c>
      <c r="E4" s="101"/>
      <c r="F4" s="101"/>
      <c r="G4" s="101"/>
      <c r="H4" s="101"/>
      <c r="I4" s="159">
        <v>0</v>
      </c>
      <c r="J4" s="160"/>
      <c r="K4" s="160"/>
      <c r="L4" s="69"/>
      <c r="M4" s="70">
        <v>12</v>
      </c>
      <c r="N4" s="100" t="s">
        <v>1139</v>
      </c>
      <c r="O4" s="101"/>
      <c r="P4" s="101"/>
      <c r="Q4" s="101"/>
      <c r="R4" s="101"/>
      <c r="S4" s="159">
        <v>90160</v>
      </c>
      <c r="T4" s="160"/>
      <c r="U4" s="160"/>
      <c r="V4" s="71"/>
      <c r="W4" s="107"/>
      <c r="X4" s="100"/>
      <c r="Y4" s="100"/>
      <c r="Z4" s="108"/>
      <c r="AA4" s="5"/>
      <c r="AB4" s="5"/>
    </row>
    <row r="5" spans="1:28" ht="19.5" customHeight="1">
      <c r="A5" s="123"/>
      <c r="B5" s="126"/>
      <c r="C5" s="68">
        <v>3</v>
      </c>
      <c r="D5" s="100" t="s">
        <v>1140</v>
      </c>
      <c r="E5" s="101"/>
      <c r="F5" s="101"/>
      <c r="G5" s="101"/>
      <c r="H5" s="101"/>
      <c r="I5" s="159">
        <v>76084</v>
      </c>
      <c r="J5" s="160"/>
      <c r="K5" s="160"/>
      <c r="L5" s="69"/>
      <c r="M5" s="70">
        <v>13</v>
      </c>
      <c r="N5" s="100" t="s">
        <v>1141</v>
      </c>
      <c r="O5" s="101"/>
      <c r="P5" s="101"/>
      <c r="Q5" s="101"/>
      <c r="R5" s="101"/>
      <c r="S5" s="159">
        <v>83274</v>
      </c>
      <c r="T5" s="160"/>
      <c r="U5" s="160"/>
      <c r="V5" s="71"/>
      <c r="W5" s="107"/>
      <c r="X5" s="100"/>
      <c r="Y5" s="100"/>
      <c r="Z5" s="108"/>
      <c r="AA5" s="5"/>
      <c r="AB5" s="5"/>
    </row>
    <row r="6" spans="1:28" ht="19.5" customHeight="1">
      <c r="A6" s="123"/>
      <c r="B6" s="126"/>
      <c r="C6" s="68">
        <v>4</v>
      </c>
      <c r="D6" s="100" t="s">
        <v>1142</v>
      </c>
      <c r="E6" s="101"/>
      <c r="F6" s="101"/>
      <c r="G6" s="101"/>
      <c r="H6" s="101"/>
      <c r="I6" s="159">
        <v>120000</v>
      </c>
      <c r="J6" s="160"/>
      <c r="K6" s="160"/>
      <c r="L6" s="69"/>
      <c r="M6" s="70">
        <v>14</v>
      </c>
      <c r="N6" s="100" t="s">
        <v>1143</v>
      </c>
      <c r="O6" s="101"/>
      <c r="P6" s="101"/>
      <c r="Q6" s="101"/>
      <c r="R6" s="101"/>
      <c r="S6" s="159">
        <v>60984</v>
      </c>
      <c r="T6" s="160"/>
      <c r="U6" s="160"/>
      <c r="V6" s="71"/>
      <c r="W6" s="107"/>
      <c r="X6" s="100"/>
      <c r="Y6" s="100"/>
      <c r="Z6" s="108"/>
      <c r="AA6" s="5"/>
      <c r="AB6" s="5"/>
    </row>
    <row r="7" spans="1:28" ht="19.5" customHeight="1">
      <c r="A7" s="123"/>
      <c r="B7" s="126"/>
      <c r="C7" s="68">
        <v>5</v>
      </c>
      <c r="D7" s="100" t="s">
        <v>1144</v>
      </c>
      <c r="E7" s="101"/>
      <c r="F7" s="101"/>
      <c r="G7" s="101"/>
      <c r="H7" s="101"/>
      <c r="I7" s="159">
        <v>120000</v>
      </c>
      <c r="J7" s="160"/>
      <c r="K7" s="160"/>
      <c r="L7" s="69"/>
      <c r="M7" s="70">
        <v>15</v>
      </c>
      <c r="N7" s="100" t="s">
        <v>1145</v>
      </c>
      <c r="O7" s="101"/>
      <c r="P7" s="101"/>
      <c r="Q7" s="101"/>
      <c r="R7" s="101"/>
      <c r="S7" s="159">
        <v>0</v>
      </c>
      <c r="T7" s="160"/>
      <c r="U7" s="160"/>
      <c r="V7" s="71"/>
      <c r="W7" s="107"/>
      <c r="X7" s="100"/>
      <c r="Y7" s="100"/>
      <c r="Z7" s="108"/>
      <c r="AA7" s="5"/>
      <c r="AB7" s="5"/>
    </row>
    <row r="8" spans="1:28" ht="19.5" customHeight="1">
      <c r="A8" s="123"/>
      <c r="B8" s="126"/>
      <c r="C8" s="68">
        <v>6</v>
      </c>
      <c r="D8" s="100" t="s">
        <v>1146</v>
      </c>
      <c r="E8" s="101"/>
      <c r="F8" s="101"/>
      <c r="G8" s="101"/>
      <c r="H8" s="101"/>
      <c r="I8" s="159">
        <v>48374</v>
      </c>
      <c r="J8" s="160"/>
      <c r="K8" s="160"/>
      <c r="L8" s="69"/>
      <c r="M8" s="70">
        <v>16</v>
      </c>
      <c r="N8" s="100" t="s">
        <v>1147</v>
      </c>
      <c r="O8" s="101"/>
      <c r="P8" s="101"/>
      <c r="Q8" s="101"/>
      <c r="R8" s="101"/>
      <c r="S8" s="159">
        <v>2600</v>
      </c>
      <c r="T8" s="160"/>
      <c r="U8" s="160"/>
      <c r="V8" s="71"/>
      <c r="W8" s="107"/>
      <c r="X8" s="100"/>
      <c r="Y8" s="100"/>
      <c r="Z8" s="108"/>
      <c r="AA8" s="5"/>
      <c r="AB8" s="5"/>
    </row>
    <row r="9" spans="1:28" ht="19.5" customHeight="1">
      <c r="A9" s="123"/>
      <c r="B9" s="126"/>
      <c r="C9" s="68">
        <v>7</v>
      </c>
      <c r="D9" s="100" t="s">
        <v>1148</v>
      </c>
      <c r="E9" s="101"/>
      <c r="F9" s="101"/>
      <c r="G9" s="101"/>
      <c r="H9" s="101"/>
      <c r="I9" s="159">
        <v>88514</v>
      </c>
      <c r="J9" s="160"/>
      <c r="K9" s="160"/>
      <c r="L9" s="69"/>
      <c r="M9" s="70">
        <v>17</v>
      </c>
      <c r="N9" s="100" t="s">
        <v>1149</v>
      </c>
      <c r="O9" s="101"/>
      <c r="P9" s="101"/>
      <c r="Q9" s="101"/>
      <c r="R9" s="101"/>
      <c r="S9" s="159">
        <v>120000</v>
      </c>
      <c r="T9" s="160"/>
      <c r="U9" s="160"/>
      <c r="V9" s="71"/>
      <c r="W9" s="107"/>
      <c r="X9" s="100"/>
      <c r="Y9" s="100"/>
      <c r="Z9" s="108"/>
      <c r="AA9" s="5"/>
      <c r="AB9" s="5"/>
    </row>
    <row r="10" spans="1:28" ht="19.5" customHeight="1">
      <c r="A10" s="123"/>
      <c r="B10" s="126"/>
      <c r="C10" s="68">
        <v>8</v>
      </c>
      <c r="D10" s="100" t="s">
        <v>1150</v>
      </c>
      <c r="E10" s="101"/>
      <c r="F10" s="101"/>
      <c r="G10" s="101"/>
      <c r="H10" s="101"/>
      <c r="I10" s="159">
        <v>120000</v>
      </c>
      <c r="J10" s="160"/>
      <c r="K10" s="160"/>
      <c r="L10" s="69"/>
      <c r="M10" s="70">
        <v>18</v>
      </c>
      <c r="N10" s="100" t="s">
        <v>1151</v>
      </c>
      <c r="O10" s="101"/>
      <c r="P10" s="101"/>
      <c r="Q10" s="101"/>
      <c r="R10" s="101"/>
      <c r="S10" s="159">
        <v>0</v>
      </c>
      <c r="T10" s="160"/>
      <c r="U10" s="160"/>
      <c r="V10" s="71"/>
      <c r="W10" s="107"/>
      <c r="X10" s="100"/>
      <c r="Y10" s="100"/>
      <c r="Z10" s="108"/>
      <c r="AA10" s="5"/>
      <c r="AB10" s="5"/>
    </row>
    <row r="11" spans="1:28" ht="19.5" customHeight="1">
      <c r="A11" s="123"/>
      <c r="B11" s="126"/>
      <c r="C11" s="68">
        <v>9</v>
      </c>
      <c r="D11" s="100" t="s">
        <v>1152</v>
      </c>
      <c r="E11" s="101"/>
      <c r="F11" s="101"/>
      <c r="G11" s="101"/>
      <c r="H11" s="101"/>
      <c r="I11" s="159">
        <v>91800</v>
      </c>
      <c r="J11" s="160"/>
      <c r="K11" s="160"/>
      <c r="L11" s="69"/>
      <c r="M11" s="70">
        <v>19</v>
      </c>
      <c r="N11" s="100" t="s">
        <v>1153</v>
      </c>
      <c r="O11" s="101"/>
      <c r="P11" s="101"/>
      <c r="Q11" s="101"/>
      <c r="R11" s="101"/>
      <c r="S11" s="159">
        <v>120000</v>
      </c>
      <c r="T11" s="160"/>
      <c r="U11" s="160"/>
      <c r="V11" s="71"/>
      <c r="W11" s="107"/>
      <c r="X11" s="100"/>
      <c r="Y11" s="100"/>
      <c r="Z11" s="108"/>
      <c r="AA11" s="5"/>
      <c r="AB11" s="5"/>
    </row>
    <row r="12" spans="1:28" ht="19.5" customHeight="1">
      <c r="A12" s="123"/>
      <c r="B12" s="126"/>
      <c r="C12" s="72">
        <v>10</v>
      </c>
      <c r="D12" s="112" t="s">
        <v>1154</v>
      </c>
      <c r="E12" s="113"/>
      <c r="F12" s="113"/>
      <c r="G12" s="113"/>
      <c r="H12" s="113"/>
      <c r="I12" s="161">
        <v>96576</v>
      </c>
      <c r="J12" s="162"/>
      <c r="K12" s="162"/>
      <c r="L12" s="73"/>
      <c r="M12" s="74"/>
      <c r="N12" s="75"/>
      <c r="O12" s="75"/>
      <c r="P12" s="75"/>
      <c r="Q12" s="75"/>
      <c r="R12" s="75"/>
      <c r="S12" s="76"/>
      <c r="T12" s="76"/>
      <c r="U12" s="76"/>
      <c r="V12" s="77"/>
      <c r="W12" s="107"/>
      <c r="X12" s="100"/>
      <c r="Y12" s="100"/>
      <c r="Z12" s="108"/>
      <c r="AA12" s="5"/>
      <c r="AB12" s="5"/>
    </row>
    <row r="13" spans="1:28" ht="19.5" customHeight="1">
      <c r="A13" s="124"/>
      <c r="B13" s="130"/>
      <c r="C13" s="116" t="s">
        <v>1155</v>
      </c>
      <c r="D13" s="117"/>
      <c r="E13" s="117"/>
      <c r="F13" s="117"/>
      <c r="G13" s="117"/>
      <c r="H13" s="117"/>
      <c r="I13" s="117"/>
      <c r="J13" s="117"/>
      <c r="K13" s="117"/>
      <c r="L13" s="118"/>
      <c r="M13" s="154">
        <f>SUM(I3:K12,S3:U11)</f>
        <v>1291746</v>
      </c>
      <c r="N13" s="155"/>
      <c r="O13" s="155"/>
      <c r="P13" s="155"/>
      <c r="Q13" s="155"/>
      <c r="R13" s="155"/>
      <c r="S13" s="155"/>
      <c r="T13" s="155"/>
      <c r="U13" s="155"/>
      <c r="V13" s="156"/>
      <c r="W13" s="109"/>
      <c r="X13" s="110"/>
      <c r="Y13" s="110"/>
      <c r="Z13" s="111"/>
      <c r="AA13" s="5"/>
      <c r="AB13" s="5"/>
    </row>
    <row r="14" spans="1:28" ht="19.5" customHeight="1">
      <c r="A14" s="122">
        <f>HYPERLINK("#交付一覧!A10",4)</f>
        <v>4</v>
      </c>
      <c r="B14" s="125" t="s">
        <v>1380</v>
      </c>
      <c r="C14" s="65">
        <v>1</v>
      </c>
      <c r="D14" s="105" t="s">
        <v>1166</v>
      </c>
      <c r="E14" s="128"/>
      <c r="F14" s="128"/>
      <c r="G14" s="128"/>
      <c r="H14" s="128"/>
      <c r="I14" s="157">
        <v>1400000</v>
      </c>
      <c r="J14" s="158"/>
      <c r="K14" s="158"/>
      <c r="L14" s="78"/>
      <c r="M14" s="67">
        <v>3</v>
      </c>
      <c r="N14" s="105" t="s">
        <v>1382</v>
      </c>
      <c r="O14" s="128"/>
      <c r="P14" s="128"/>
      <c r="Q14" s="128"/>
      <c r="R14" s="128"/>
      <c r="S14" s="157">
        <v>2300000</v>
      </c>
      <c r="T14" s="158"/>
      <c r="U14" s="158"/>
      <c r="V14" s="79"/>
      <c r="W14" s="104" t="s">
        <v>1383</v>
      </c>
      <c r="X14" s="105"/>
      <c r="Y14" s="105"/>
      <c r="Z14" s="106"/>
      <c r="AA14" s="5"/>
      <c r="AB14" s="5"/>
    </row>
    <row r="15" spans="1:28" ht="19.5" customHeight="1">
      <c r="A15" s="123"/>
      <c r="B15" s="126"/>
      <c r="C15" s="72">
        <v>2</v>
      </c>
      <c r="D15" s="112" t="s">
        <v>1381</v>
      </c>
      <c r="E15" s="113"/>
      <c r="F15" s="113"/>
      <c r="G15" s="113"/>
      <c r="H15" s="113"/>
      <c r="I15" s="161">
        <v>1900000</v>
      </c>
      <c r="J15" s="162"/>
      <c r="K15" s="162"/>
      <c r="L15" s="80"/>
      <c r="M15" s="74"/>
      <c r="N15" s="112"/>
      <c r="O15" s="113"/>
      <c r="P15" s="113"/>
      <c r="Q15" s="113"/>
      <c r="R15" s="113"/>
      <c r="S15" s="114"/>
      <c r="T15" s="115"/>
      <c r="U15" s="115"/>
      <c r="V15" s="81"/>
      <c r="W15" s="107"/>
      <c r="X15" s="100"/>
      <c r="Y15" s="100"/>
      <c r="Z15" s="108"/>
      <c r="AA15" s="5"/>
      <c r="AB15" s="5"/>
    </row>
    <row r="16" spans="1:28" ht="19.5" customHeight="1">
      <c r="A16" s="124"/>
      <c r="B16" s="127"/>
      <c r="C16" s="116" t="s">
        <v>1222</v>
      </c>
      <c r="D16" s="117"/>
      <c r="E16" s="117"/>
      <c r="F16" s="117"/>
      <c r="G16" s="117"/>
      <c r="H16" s="117"/>
      <c r="I16" s="117"/>
      <c r="J16" s="117"/>
      <c r="K16" s="117"/>
      <c r="L16" s="118"/>
      <c r="M16" s="154">
        <f>SUM(I14:K15,S14:U14)</f>
        <v>5600000</v>
      </c>
      <c r="N16" s="155"/>
      <c r="O16" s="155"/>
      <c r="P16" s="155"/>
      <c r="Q16" s="155"/>
      <c r="R16" s="155"/>
      <c r="S16" s="155"/>
      <c r="T16" s="155"/>
      <c r="U16" s="155"/>
      <c r="V16" s="156"/>
      <c r="W16" s="109"/>
      <c r="X16" s="110"/>
      <c r="Y16" s="110"/>
      <c r="Z16" s="111"/>
      <c r="AA16" s="5"/>
      <c r="AB16" s="5"/>
    </row>
    <row r="17" spans="1:28" ht="19.5" customHeight="1">
      <c r="A17" s="122">
        <f>HYPERLINK("#交付一覧!A13",7)</f>
        <v>7</v>
      </c>
      <c r="B17" s="125" t="s">
        <v>55</v>
      </c>
      <c r="C17" s="65">
        <v>1</v>
      </c>
      <c r="D17" s="105" t="s">
        <v>1156</v>
      </c>
      <c r="E17" s="128"/>
      <c r="F17" s="128"/>
      <c r="G17" s="128"/>
      <c r="H17" s="128"/>
      <c r="I17" s="157">
        <v>62357</v>
      </c>
      <c r="J17" s="158"/>
      <c r="K17" s="158"/>
      <c r="L17" s="78"/>
      <c r="M17" s="67">
        <v>5</v>
      </c>
      <c r="N17" s="105" t="s">
        <v>1157</v>
      </c>
      <c r="O17" s="128"/>
      <c r="P17" s="128"/>
      <c r="Q17" s="128"/>
      <c r="R17" s="128"/>
      <c r="S17" s="157">
        <v>70057</v>
      </c>
      <c r="T17" s="158"/>
      <c r="U17" s="158"/>
      <c r="V17" s="79"/>
      <c r="W17" s="104" t="s">
        <v>1158</v>
      </c>
      <c r="X17" s="105"/>
      <c r="Y17" s="105"/>
      <c r="Z17" s="106"/>
      <c r="AA17" s="5"/>
      <c r="AB17" s="5"/>
    </row>
    <row r="18" spans="1:28" ht="19.5" customHeight="1">
      <c r="A18" s="123"/>
      <c r="B18" s="126"/>
      <c r="C18" s="68">
        <v>2</v>
      </c>
      <c r="D18" s="100" t="s">
        <v>1159</v>
      </c>
      <c r="E18" s="101"/>
      <c r="F18" s="101"/>
      <c r="G18" s="101"/>
      <c r="H18" s="101"/>
      <c r="I18" s="159">
        <v>89057</v>
      </c>
      <c r="J18" s="160"/>
      <c r="K18" s="160"/>
      <c r="L18" s="82"/>
      <c r="M18" s="70">
        <v>6</v>
      </c>
      <c r="N18" s="100" t="s">
        <v>1160</v>
      </c>
      <c r="O18" s="101"/>
      <c r="P18" s="101"/>
      <c r="Q18" s="101"/>
      <c r="R18" s="101"/>
      <c r="S18" s="159">
        <v>66757</v>
      </c>
      <c r="T18" s="160"/>
      <c r="U18" s="160"/>
      <c r="V18" s="83"/>
      <c r="W18" s="107"/>
      <c r="X18" s="100"/>
      <c r="Y18" s="100"/>
      <c r="Z18" s="108"/>
      <c r="AA18" s="5"/>
      <c r="AB18" s="5"/>
    </row>
    <row r="19" spans="1:28" ht="19.5" customHeight="1">
      <c r="A19" s="123"/>
      <c r="B19" s="126"/>
      <c r="C19" s="68">
        <v>3</v>
      </c>
      <c r="D19" s="100" t="s">
        <v>1161</v>
      </c>
      <c r="E19" s="101"/>
      <c r="F19" s="101"/>
      <c r="G19" s="101"/>
      <c r="H19" s="101"/>
      <c r="I19" s="159">
        <v>105094</v>
      </c>
      <c r="J19" s="160"/>
      <c r="K19" s="160"/>
      <c r="L19" s="82"/>
      <c r="M19" s="70">
        <v>7</v>
      </c>
      <c r="N19" s="100" t="s">
        <v>1162</v>
      </c>
      <c r="O19" s="101"/>
      <c r="P19" s="101"/>
      <c r="Q19" s="101"/>
      <c r="R19" s="101"/>
      <c r="S19" s="159">
        <v>56257</v>
      </c>
      <c r="T19" s="160"/>
      <c r="U19" s="160"/>
      <c r="V19" s="83"/>
      <c r="W19" s="107"/>
      <c r="X19" s="100"/>
      <c r="Y19" s="100"/>
      <c r="Z19" s="108"/>
      <c r="AA19" s="5"/>
      <c r="AB19" s="5"/>
    </row>
    <row r="20" spans="1:28" ht="19.5" customHeight="1">
      <c r="A20" s="123"/>
      <c r="B20" s="126"/>
      <c r="C20" s="72">
        <v>4</v>
      </c>
      <c r="D20" s="112" t="s">
        <v>1163</v>
      </c>
      <c r="E20" s="113"/>
      <c r="F20" s="113"/>
      <c r="G20" s="113"/>
      <c r="H20" s="113"/>
      <c r="I20" s="161">
        <v>102457</v>
      </c>
      <c r="J20" s="162"/>
      <c r="K20" s="162"/>
      <c r="L20" s="80"/>
      <c r="M20" s="74"/>
      <c r="N20" s="112"/>
      <c r="O20" s="113"/>
      <c r="P20" s="113"/>
      <c r="Q20" s="113"/>
      <c r="R20" s="113"/>
      <c r="S20" s="114"/>
      <c r="T20" s="115"/>
      <c r="U20" s="115"/>
      <c r="V20" s="81"/>
      <c r="W20" s="107"/>
      <c r="X20" s="100"/>
      <c r="Y20" s="100"/>
      <c r="Z20" s="108"/>
      <c r="AA20" s="5"/>
      <c r="AB20" s="5"/>
    </row>
    <row r="21" spans="1:28" ht="19.5" customHeight="1">
      <c r="A21" s="124"/>
      <c r="B21" s="127"/>
      <c r="C21" s="116" t="s">
        <v>1164</v>
      </c>
      <c r="D21" s="117"/>
      <c r="E21" s="117"/>
      <c r="F21" s="117"/>
      <c r="G21" s="117"/>
      <c r="H21" s="117"/>
      <c r="I21" s="117"/>
      <c r="J21" s="117"/>
      <c r="K21" s="117"/>
      <c r="L21" s="118"/>
      <c r="M21" s="119">
        <f t="shared" ref="M21" si="0">SUM(I17:K20,S17:U19)</f>
        <v>552036</v>
      </c>
      <c r="N21" s="120"/>
      <c r="O21" s="120"/>
      <c r="P21" s="120"/>
      <c r="Q21" s="120"/>
      <c r="R21" s="120"/>
      <c r="S21" s="120"/>
      <c r="T21" s="120"/>
      <c r="U21" s="120"/>
      <c r="V21" s="121"/>
      <c r="W21" s="109"/>
      <c r="X21" s="110"/>
      <c r="Y21" s="110"/>
      <c r="Z21" s="111"/>
      <c r="AA21" s="5"/>
      <c r="AB21" s="5"/>
    </row>
    <row r="22" spans="1:28" ht="26.25" customHeight="1">
      <c r="A22" s="122">
        <f>HYPERLINK("#交付一覧!A15",9)</f>
        <v>9</v>
      </c>
      <c r="B22" s="125" t="s">
        <v>67</v>
      </c>
      <c r="C22" s="65">
        <v>1</v>
      </c>
      <c r="D22" s="105" t="s">
        <v>1386</v>
      </c>
      <c r="E22" s="128"/>
      <c r="F22" s="128"/>
      <c r="G22" s="128"/>
      <c r="H22" s="128"/>
      <c r="I22" s="157">
        <v>100000</v>
      </c>
      <c r="J22" s="158"/>
      <c r="K22" s="158"/>
      <c r="L22" s="78"/>
      <c r="M22" s="67">
        <v>4</v>
      </c>
      <c r="N22" s="105" t="s">
        <v>1388</v>
      </c>
      <c r="O22" s="128"/>
      <c r="P22" s="128"/>
      <c r="Q22" s="128"/>
      <c r="R22" s="128"/>
      <c r="S22" s="157">
        <v>100000</v>
      </c>
      <c r="T22" s="158"/>
      <c r="U22" s="158"/>
      <c r="V22" s="79"/>
      <c r="W22" s="104" t="s">
        <v>1158</v>
      </c>
      <c r="X22" s="105"/>
      <c r="Y22" s="105"/>
      <c r="Z22" s="106"/>
      <c r="AA22" s="5"/>
      <c r="AB22" s="5"/>
    </row>
    <row r="23" spans="1:28" ht="26.25" customHeight="1">
      <c r="A23" s="123"/>
      <c r="B23" s="126"/>
      <c r="C23" s="68">
        <v>2</v>
      </c>
      <c r="D23" s="100" t="s">
        <v>1387</v>
      </c>
      <c r="E23" s="101"/>
      <c r="F23" s="101"/>
      <c r="G23" s="101"/>
      <c r="H23" s="101"/>
      <c r="I23" s="159">
        <v>100000</v>
      </c>
      <c r="J23" s="160"/>
      <c r="K23" s="160"/>
      <c r="L23" s="82"/>
      <c r="M23" s="70">
        <v>5</v>
      </c>
      <c r="N23" s="100" t="s">
        <v>1167</v>
      </c>
      <c r="O23" s="101"/>
      <c r="P23" s="101"/>
      <c r="Q23" s="101"/>
      <c r="R23" s="101"/>
      <c r="S23" s="159">
        <v>41862</v>
      </c>
      <c r="T23" s="160"/>
      <c r="U23" s="160"/>
      <c r="V23" s="83"/>
      <c r="W23" s="107"/>
      <c r="X23" s="100"/>
      <c r="Y23" s="100"/>
      <c r="Z23" s="108"/>
      <c r="AA23" s="5"/>
      <c r="AB23" s="5"/>
    </row>
    <row r="24" spans="1:28" ht="26.25" customHeight="1">
      <c r="A24" s="123"/>
      <c r="B24" s="126"/>
      <c r="C24" s="68">
        <v>3</v>
      </c>
      <c r="D24" s="100" t="s">
        <v>1165</v>
      </c>
      <c r="E24" s="101"/>
      <c r="F24" s="101"/>
      <c r="G24" s="101"/>
      <c r="H24" s="101"/>
      <c r="I24" s="159">
        <v>100000</v>
      </c>
      <c r="J24" s="160"/>
      <c r="K24" s="160"/>
      <c r="L24" s="82"/>
      <c r="M24" s="70">
        <v>6</v>
      </c>
      <c r="N24" s="100" t="s">
        <v>1389</v>
      </c>
      <c r="O24" s="101"/>
      <c r="P24" s="101"/>
      <c r="Q24" s="101"/>
      <c r="R24" s="101"/>
      <c r="S24" s="159">
        <v>100000</v>
      </c>
      <c r="T24" s="160"/>
      <c r="U24" s="160"/>
      <c r="V24" s="83"/>
      <c r="W24" s="107"/>
      <c r="X24" s="100"/>
      <c r="Y24" s="100"/>
      <c r="Z24" s="108"/>
      <c r="AA24" s="5"/>
      <c r="AB24" s="5"/>
    </row>
    <row r="25" spans="1:28" ht="19.5" customHeight="1">
      <c r="A25" s="124"/>
      <c r="B25" s="127"/>
      <c r="C25" s="116" t="s">
        <v>558</v>
      </c>
      <c r="D25" s="117"/>
      <c r="E25" s="117"/>
      <c r="F25" s="117"/>
      <c r="G25" s="117"/>
      <c r="H25" s="117"/>
      <c r="I25" s="117"/>
      <c r="J25" s="117"/>
      <c r="K25" s="117"/>
      <c r="L25" s="118"/>
      <c r="M25" s="154">
        <f>SUM(I22:K24,S22:U24)</f>
        <v>541862</v>
      </c>
      <c r="N25" s="155"/>
      <c r="O25" s="155"/>
      <c r="P25" s="155"/>
      <c r="Q25" s="155"/>
      <c r="R25" s="155"/>
      <c r="S25" s="155"/>
      <c r="T25" s="155"/>
      <c r="U25" s="155"/>
      <c r="V25" s="156"/>
      <c r="W25" s="109"/>
      <c r="X25" s="110"/>
      <c r="Y25" s="110"/>
      <c r="Z25" s="111"/>
      <c r="AA25" s="5"/>
      <c r="AB25" s="5"/>
    </row>
    <row r="26" spans="1:28" ht="27" customHeight="1">
      <c r="A26" s="122">
        <f>HYPERLINK("#交付一覧!A16",10)</f>
        <v>10</v>
      </c>
      <c r="B26" s="125" t="s">
        <v>555</v>
      </c>
      <c r="C26" s="65">
        <v>1</v>
      </c>
      <c r="D26" s="105" t="s">
        <v>1392</v>
      </c>
      <c r="E26" s="105"/>
      <c r="F26" s="105"/>
      <c r="G26" s="105"/>
      <c r="H26" s="105"/>
      <c r="I26" s="157">
        <v>170000</v>
      </c>
      <c r="J26" s="157"/>
      <c r="K26" s="157"/>
      <c r="L26" s="78"/>
      <c r="M26" s="67">
        <v>4</v>
      </c>
      <c r="N26" s="105" t="s">
        <v>1395</v>
      </c>
      <c r="O26" s="105"/>
      <c r="P26" s="105"/>
      <c r="Q26" s="105"/>
      <c r="R26" s="105"/>
      <c r="S26" s="157">
        <v>170000</v>
      </c>
      <c r="T26" s="157"/>
      <c r="U26" s="157"/>
      <c r="V26" s="60"/>
      <c r="W26" s="104" t="s">
        <v>1158</v>
      </c>
      <c r="X26" s="105"/>
      <c r="Y26" s="105"/>
      <c r="Z26" s="106"/>
      <c r="AA26" s="5"/>
      <c r="AB26" s="5"/>
    </row>
    <row r="27" spans="1:28" ht="27" customHeight="1">
      <c r="A27" s="123"/>
      <c r="B27" s="126"/>
      <c r="C27" s="68">
        <v>2</v>
      </c>
      <c r="D27" s="100" t="s">
        <v>1393</v>
      </c>
      <c r="E27" s="101"/>
      <c r="F27" s="101"/>
      <c r="G27" s="101"/>
      <c r="H27" s="101"/>
      <c r="I27" s="159">
        <v>170000</v>
      </c>
      <c r="J27" s="160"/>
      <c r="K27" s="160"/>
      <c r="L27" s="82"/>
      <c r="M27" s="70">
        <v>5</v>
      </c>
      <c r="N27" s="100" t="s">
        <v>1396</v>
      </c>
      <c r="O27" s="101"/>
      <c r="P27" s="101"/>
      <c r="Q27" s="101"/>
      <c r="R27" s="101"/>
      <c r="S27" s="159">
        <v>170000</v>
      </c>
      <c r="T27" s="160"/>
      <c r="U27" s="160"/>
      <c r="V27" s="71"/>
      <c r="W27" s="107"/>
      <c r="X27" s="100"/>
      <c r="Y27" s="100"/>
      <c r="Z27" s="108"/>
      <c r="AA27" s="5"/>
      <c r="AB27" s="5"/>
    </row>
    <row r="28" spans="1:28" ht="27" customHeight="1">
      <c r="A28" s="123"/>
      <c r="B28" s="131"/>
      <c r="C28" s="68">
        <v>3</v>
      </c>
      <c r="D28" s="100" t="s">
        <v>1394</v>
      </c>
      <c r="E28" s="101"/>
      <c r="F28" s="101"/>
      <c r="G28" s="101"/>
      <c r="H28" s="101"/>
      <c r="I28" s="159">
        <v>170000</v>
      </c>
      <c r="J28" s="160"/>
      <c r="K28" s="160"/>
      <c r="L28" s="82"/>
      <c r="M28" s="70"/>
      <c r="N28" s="100"/>
      <c r="O28" s="101"/>
      <c r="P28" s="101"/>
      <c r="Q28" s="101"/>
      <c r="R28" s="101"/>
      <c r="S28" s="102"/>
      <c r="T28" s="103"/>
      <c r="U28" s="103"/>
      <c r="V28" s="71"/>
      <c r="W28" s="107"/>
      <c r="X28" s="100"/>
      <c r="Y28" s="100"/>
      <c r="Z28" s="108"/>
      <c r="AA28" s="5"/>
      <c r="AB28" s="5"/>
    </row>
    <row r="29" spans="1:28" ht="19.5" customHeight="1">
      <c r="A29" s="124"/>
      <c r="B29" s="127"/>
      <c r="C29" s="116" t="s">
        <v>1391</v>
      </c>
      <c r="D29" s="117"/>
      <c r="E29" s="117"/>
      <c r="F29" s="117"/>
      <c r="G29" s="117"/>
      <c r="H29" s="117"/>
      <c r="I29" s="117"/>
      <c r="J29" s="117"/>
      <c r="K29" s="117"/>
      <c r="L29" s="118"/>
      <c r="M29" s="154">
        <f>SUM(I26:K28,S26:U28)</f>
        <v>850000</v>
      </c>
      <c r="N29" s="155"/>
      <c r="O29" s="155"/>
      <c r="P29" s="155"/>
      <c r="Q29" s="155"/>
      <c r="R29" s="155"/>
      <c r="S29" s="155"/>
      <c r="T29" s="155"/>
      <c r="U29" s="155"/>
      <c r="V29" s="156"/>
      <c r="W29" s="109"/>
      <c r="X29" s="110"/>
      <c r="Y29" s="110"/>
      <c r="Z29" s="111"/>
      <c r="AA29" s="5"/>
      <c r="AB29" s="5"/>
    </row>
    <row r="30" spans="1:28" ht="15" customHeight="1">
      <c r="A30" s="122">
        <f>HYPERLINK("#交付一覧!A18",12)</f>
        <v>12</v>
      </c>
      <c r="B30" s="137" t="s">
        <v>1399</v>
      </c>
      <c r="C30" s="65">
        <v>1</v>
      </c>
      <c r="D30" s="105" t="s">
        <v>1401</v>
      </c>
      <c r="E30" s="128"/>
      <c r="F30" s="128"/>
      <c r="G30" s="128"/>
      <c r="H30" s="128"/>
      <c r="I30" s="157">
        <v>500000</v>
      </c>
      <c r="J30" s="158"/>
      <c r="K30" s="158"/>
      <c r="L30" s="66"/>
      <c r="M30" s="67">
        <v>5</v>
      </c>
      <c r="N30" s="105" t="s">
        <v>1314</v>
      </c>
      <c r="O30" s="128"/>
      <c r="P30" s="128"/>
      <c r="Q30" s="128"/>
      <c r="R30" s="128"/>
      <c r="S30" s="157">
        <v>513000</v>
      </c>
      <c r="T30" s="158"/>
      <c r="U30" s="158"/>
      <c r="V30" s="60"/>
      <c r="W30" s="140" t="s">
        <v>1400</v>
      </c>
      <c r="X30" s="141"/>
      <c r="Y30" s="141"/>
      <c r="Z30" s="142"/>
      <c r="AA30" s="5"/>
      <c r="AB30" s="5"/>
    </row>
    <row r="31" spans="1:28" ht="18.75" customHeight="1">
      <c r="A31" s="123"/>
      <c r="B31" s="138"/>
      <c r="C31" s="68">
        <v>2</v>
      </c>
      <c r="D31" s="100" t="s">
        <v>949</v>
      </c>
      <c r="E31" s="101"/>
      <c r="F31" s="101"/>
      <c r="G31" s="101"/>
      <c r="H31" s="101"/>
      <c r="I31" s="159">
        <v>192000</v>
      </c>
      <c r="J31" s="160"/>
      <c r="K31" s="160"/>
      <c r="L31" s="69"/>
      <c r="M31" s="70">
        <v>6</v>
      </c>
      <c r="N31" s="100" t="s">
        <v>1403</v>
      </c>
      <c r="O31" s="101"/>
      <c r="P31" s="101"/>
      <c r="Q31" s="101"/>
      <c r="R31" s="101"/>
      <c r="S31" s="159">
        <v>118000</v>
      </c>
      <c r="T31" s="160"/>
      <c r="U31" s="160"/>
      <c r="V31" s="71"/>
      <c r="W31" s="143"/>
      <c r="X31" s="144"/>
      <c r="Y31" s="144"/>
      <c r="Z31" s="145"/>
      <c r="AA31" s="5"/>
      <c r="AB31" s="5"/>
    </row>
    <row r="32" spans="1:28" ht="18.75" customHeight="1">
      <c r="A32" s="123"/>
      <c r="B32" s="138"/>
      <c r="C32" s="68">
        <v>3</v>
      </c>
      <c r="D32" s="100" t="s">
        <v>1402</v>
      </c>
      <c r="E32" s="101"/>
      <c r="F32" s="101"/>
      <c r="G32" s="101"/>
      <c r="H32" s="101"/>
      <c r="I32" s="159">
        <v>217000</v>
      </c>
      <c r="J32" s="160"/>
      <c r="K32" s="160"/>
      <c r="L32" s="69"/>
      <c r="M32" s="70">
        <v>7</v>
      </c>
      <c r="N32" s="100" t="s">
        <v>1404</v>
      </c>
      <c r="O32" s="101"/>
      <c r="P32" s="101"/>
      <c r="Q32" s="101"/>
      <c r="R32" s="101"/>
      <c r="S32" s="159">
        <v>232000</v>
      </c>
      <c r="T32" s="160"/>
      <c r="U32" s="160"/>
      <c r="V32" s="71"/>
      <c r="W32" s="143"/>
      <c r="X32" s="144"/>
      <c r="Y32" s="144"/>
      <c r="Z32" s="145"/>
      <c r="AA32" s="5"/>
      <c r="AB32" s="5"/>
    </row>
    <row r="33" spans="1:28" ht="18.75" customHeight="1">
      <c r="A33" s="123"/>
      <c r="B33" s="138"/>
      <c r="C33" s="68">
        <v>4</v>
      </c>
      <c r="D33" s="100" t="s">
        <v>1171</v>
      </c>
      <c r="E33" s="101"/>
      <c r="F33" s="101"/>
      <c r="G33" s="101"/>
      <c r="H33" s="101"/>
      <c r="I33" s="159">
        <v>447000</v>
      </c>
      <c r="J33" s="160"/>
      <c r="K33" s="160"/>
      <c r="L33" s="69"/>
      <c r="M33" s="70">
        <v>8</v>
      </c>
      <c r="N33" s="100" t="s">
        <v>1405</v>
      </c>
      <c r="O33" s="101"/>
      <c r="P33" s="101"/>
      <c r="Q33" s="101"/>
      <c r="R33" s="101"/>
      <c r="S33" s="159">
        <v>304000</v>
      </c>
      <c r="T33" s="160"/>
      <c r="U33" s="160"/>
      <c r="V33" s="71"/>
      <c r="W33" s="143"/>
      <c r="X33" s="144"/>
      <c r="Y33" s="144"/>
      <c r="Z33" s="145"/>
      <c r="AA33" s="5"/>
      <c r="AB33" s="5"/>
    </row>
    <row r="34" spans="1:28" ht="18.75" customHeight="1">
      <c r="A34" s="124"/>
      <c r="B34" s="139"/>
      <c r="C34" s="116" t="s">
        <v>1333</v>
      </c>
      <c r="D34" s="117"/>
      <c r="E34" s="117"/>
      <c r="F34" s="117"/>
      <c r="G34" s="117"/>
      <c r="H34" s="117"/>
      <c r="I34" s="117"/>
      <c r="J34" s="117"/>
      <c r="K34" s="117"/>
      <c r="L34" s="118"/>
      <c r="M34" s="154">
        <f>SUM(I30:K33,S30:U33)</f>
        <v>2523000</v>
      </c>
      <c r="N34" s="155"/>
      <c r="O34" s="155"/>
      <c r="P34" s="155"/>
      <c r="Q34" s="155"/>
      <c r="R34" s="155"/>
      <c r="S34" s="155"/>
      <c r="T34" s="155"/>
      <c r="U34" s="155"/>
      <c r="V34" s="156"/>
      <c r="W34" s="146"/>
      <c r="X34" s="147"/>
      <c r="Y34" s="147"/>
      <c r="Z34" s="148"/>
      <c r="AA34" s="5"/>
      <c r="AB34" s="5"/>
    </row>
    <row r="35" spans="1:28" ht="15" customHeight="1">
      <c r="A35" s="122">
        <f>HYPERLINK("#交付一覧!A20",14)</f>
        <v>14</v>
      </c>
      <c r="B35" s="125" t="s">
        <v>82</v>
      </c>
      <c r="C35" s="65">
        <v>1</v>
      </c>
      <c r="D35" s="105" t="s">
        <v>1411</v>
      </c>
      <c r="E35" s="128"/>
      <c r="F35" s="128"/>
      <c r="G35" s="128"/>
      <c r="H35" s="128"/>
      <c r="I35" s="157">
        <v>165000</v>
      </c>
      <c r="J35" s="158"/>
      <c r="K35" s="158"/>
      <c r="L35" s="66"/>
      <c r="M35" s="67">
        <v>18</v>
      </c>
      <c r="N35" s="105" t="s">
        <v>1436</v>
      </c>
      <c r="O35" s="128"/>
      <c r="P35" s="128"/>
      <c r="Q35" s="128"/>
      <c r="R35" s="128"/>
      <c r="S35" s="157">
        <v>295000</v>
      </c>
      <c r="T35" s="158"/>
      <c r="U35" s="158"/>
      <c r="V35" s="60"/>
      <c r="W35" s="104" t="s">
        <v>1158</v>
      </c>
      <c r="X35" s="105"/>
      <c r="Y35" s="105"/>
      <c r="Z35" s="106"/>
      <c r="AA35" s="5"/>
      <c r="AB35" s="5"/>
    </row>
    <row r="36" spans="1:28" ht="18.75" customHeight="1">
      <c r="A36" s="123"/>
      <c r="B36" s="126"/>
      <c r="C36" s="68">
        <v>2</v>
      </c>
      <c r="D36" s="100" t="s">
        <v>1421</v>
      </c>
      <c r="E36" s="101"/>
      <c r="F36" s="101"/>
      <c r="G36" s="101"/>
      <c r="H36" s="101"/>
      <c r="I36" s="159">
        <v>55000</v>
      </c>
      <c r="J36" s="160"/>
      <c r="K36" s="160"/>
      <c r="L36" s="69"/>
      <c r="M36" s="70">
        <v>19</v>
      </c>
      <c r="N36" s="100" t="s">
        <v>1427</v>
      </c>
      <c r="O36" s="101"/>
      <c r="P36" s="101"/>
      <c r="Q36" s="101"/>
      <c r="R36" s="101"/>
      <c r="S36" s="159">
        <v>60000</v>
      </c>
      <c r="T36" s="160"/>
      <c r="U36" s="160"/>
      <c r="V36" s="71"/>
      <c r="W36" s="107"/>
      <c r="X36" s="100"/>
      <c r="Y36" s="100"/>
      <c r="Z36" s="108"/>
      <c r="AA36" s="5"/>
      <c r="AB36" s="5"/>
    </row>
    <row r="37" spans="1:28" ht="18.75" customHeight="1">
      <c r="A37" s="123"/>
      <c r="B37" s="126"/>
      <c r="C37" s="68">
        <v>3</v>
      </c>
      <c r="D37" s="100" t="s">
        <v>1428</v>
      </c>
      <c r="E37" s="101"/>
      <c r="F37" s="101"/>
      <c r="G37" s="101"/>
      <c r="H37" s="101"/>
      <c r="I37" s="159">
        <v>30000</v>
      </c>
      <c r="J37" s="160"/>
      <c r="K37" s="160"/>
      <c r="L37" s="69"/>
      <c r="M37" s="70">
        <v>20</v>
      </c>
      <c r="N37" s="100" t="s">
        <v>1425</v>
      </c>
      <c r="O37" s="101"/>
      <c r="P37" s="101"/>
      <c r="Q37" s="101"/>
      <c r="R37" s="101"/>
      <c r="S37" s="159">
        <v>120000</v>
      </c>
      <c r="T37" s="160"/>
      <c r="U37" s="160"/>
      <c r="V37" s="71"/>
      <c r="W37" s="107"/>
      <c r="X37" s="100"/>
      <c r="Y37" s="100"/>
      <c r="Z37" s="108"/>
      <c r="AA37" s="5"/>
      <c r="AB37" s="5"/>
    </row>
    <row r="38" spans="1:28" ht="18.75" customHeight="1">
      <c r="A38" s="123"/>
      <c r="B38" s="126"/>
      <c r="C38" s="68">
        <v>4</v>
      </c>
      <c r="D38" s="100" t="s">
        <v>1429</v>
      </c>
      <c r="E38" s="101"/>
      <c r="F38" s="101"/>
      <c r="G38" s="101"/>
      <c r="H38" s="101"/>
      <c r="I38" s="159">
        <v>60000</v>
      </c>
      <c r="J38" s="160"/>
      <c r="K38" s="160"/>
      <c r="L38" s="69"/>
      <c r="M38" s="70">
        <v>21</v>
      </c>
      <c r="N38" s="100" t="s">
        <v>1441</v>
      </c>
      <c r="O38" s="101"/>
      <c r="P38" s="101"/>
      <c r="Q38" s="101"/>
      <c r="R38" s="101"/>
      <c r="S38" s="159">
        <v>75000</v>
      </c>
      <c r="T38" s="160"/>
      <c r="U38" s="160"/>
      <c r="V38" s="71"/>
      <c r="W38" s="107"/>
      <c r="X38" s="100"/>
      <c r="Y38" s="100"/>
      <c r="Z38" s="108"/>
      <c r="AA38" s="5"/>
      <c r="AB38" s="5"/>
    </row>
    <row r="39" spans="1:28" ht="18.75" customHeight="1">
      <c r="A39" s="123"/>
      <c r="B39" s="126"/>
      <c r="C39" s="68">
        <v>5</v>
      </c>
      <c r="D39" s="100" t="s">
        <v>1416</v>
      </c>
      <c r="E39" s="101"/>
      <c r="F39" s="101"/>
      <c r="G39" s="101"/>
      <c r="H39" s="101"/>
      <c r="I39" s="159">
        <v>90000</v>
      </c>
      <c r="J39" s="160"/>
      <c r="K39" s="160"/>
      <c r="L39" s="69"/>
      <c r="M39" s="70">
        <v>22</v>
      </c>
      <c r="N39" s="100" t="s">
        <v>1437</v>
      </c>
      <c r="O39" s="101"/>
      <c r="P39" s="101"/>
      <c r="Q39" s="101"/>
      <c r="R39" s="101"/>
      <c r="S39" s="159">
        <v>75000</v>
      </c>
      <c r="T39" s="160"/>
      <c r="U39" s="160"/>
      <c r="V39" s="71"/>
      <c r="W39" s="107"/>
      <c r="X39" s="100"/>
      <c r="Y39" s="100"/>
      <c r="Z39" s="108"/>
      <c r="AA39" s="5"/>
      <c r="AB39" s="5"/>
    </row>
    <row r="40" spans="1:28" ht="18.75" customHeight="1">
      <c r="A40" s="123"/>
      <c r="B40" s="126"/>
      <c r="C40" s="68">
        <v>6</v>
      </c>
      <c r="D40" s="100" t="s">
        <v>1413</v>
      </c>
      <c r="E40" s="101"/>
      <c r="F40" s="101"/>
      <c r="G40" s="101"/>
      <c r="H40" s="101"/>
      <c r="I40" s="159">
        <v>60000</v>
      </c>
      <c r="J40" s="160"/>
      <c r="K40" s="160"/>
      <c r="L40" s="69"/>
      <c r="M40" s="70">
        <v>23</v>
      </c>
      <c r="N40" s="100" t="s">
        <v>1438</v>
      </c>
      <c r="O40" s="101"/>
      <c r="P40" s="101"/>
      <c r="Q40" s="101"/>
      <c r="R40" s="101"/>
      <c r="S40" s="159">
        <v>60000</v>
      </c>
      <c r="T40" s="160"/>
      <c r="U40" s="160"/>
      <c r="V40" s="71"/>
      <c r="W40" s="107"/>
      <c r="X40" s="100"/>
      <c r="Y40" s="100"/>
      <c r="Z40" s="108"/>
      <c r="AA40" s="5"/>
      <c r="AB40" s="5"/>
    </row>
    <row r="41" spans="1:28" ht="18.75" customHeight="1">
      <c r="A41" s="123"/>
      <c r="B41" s="126"/>
      <c r="C41" s="68">
        <v>7</v>
      </c>
      <c r="D41" s="100" t="s">
        <v>1433</v>
      </c>
      <c r="E41" s="101"/>
      <c r="F41" s="101"/>
      <c r="G41" s="101"/>
      <c r="H41" s="101"/>
      <c r="I41" s="159">
        <v>60000</v>
      </c>
      <c r="J41" s="160"/>
      <c r="K41" s="160"/>
      <c r="L41" s="69"/>
      <c r="M41" s="70">
        <v>24</v>
      </c>
      <c r="N41" s="100" t="s">
        <v>1439</v>
      </c>
      <c r="O41" s="101"/>
      <c r="P41" s="101"/>
      <c r="Q41" s="101"/>
      <c r="R41" s="101"/>
      <c r="S41" s="159">
        <v>120000</v>
      </c>
      <c r="T41" s="160"/>
      <c r="U41" s="160"/>
      <c r="V41" s="71"/>
      <c r="W41" s="107"/>
      <c r="X41" s="100"/>
      <c r="Y41" s="100"/>
      <c r="Z41" s="108"/>
      <c r="AA41" s="5"/>
      <c r="AB41" s="5"/>
    </row>
    <row r="42" spans="1:28" ht="18.75" customHeight="1">
      <c r="A42" s="123"/>
      <c r="B42" s="126"/>
      <c r="C42" s="68">
        <v>8</v>
      </c>
      <c r="D42" s="100" t="s">
        <v>1414</v>
      </c>
      <c r="E42" s="101"/>
      <c r="F42" s="101"/>
      <c r="G42" s="101"/>
      <c r="H42" s="101"/>
      <c r="I42" s="159">
        <v>75000</v>
      </c>
      <c r="J42" s="160"/>
      <c r="K42" s="160"/>
      <c r="L42" s="69"/>
      <c r="M42" s="70">
        <v>25</v>
      </c>
      <c r="N42" s="100" t="s">
        <v>1424</v>
      </c>
      <c r="O42" s="101"/>
      <c r="P42" s="101"/>
      <c r="Q42" s="101"/>
      <c r="R42" s="101"/>
      <c r="S42" s="159">
        <v>74850</v>
      </c>
      <c r="T42" s="160"/>
      <c r="U42" s="160"/>
      <c r="V42" s="71"/>
      <c r="W42" s="107"/>
      <c r="X42" s="100"/>
      <c r="Y42" s="100"/>
      <c r="Z42" s="108"/>
      <c r="AA42" s="5"/>
      <c r="AB42" s="5"/>
    </row>
    <row r="43" spans="1:28" ht="18.75" customHeight="1">
      <c r="A43" s="123"/>
      <c r="B43" s="126"/>
      <c r="C43" s="68">
        <v>9</v>
      </c>
      <c r="D43" s="100" t="s">
        <v>1420</v>
      </c>
      <c r="E43" s="101"/>
      <c r="F43" s="101"/>
      <c r="G43" s="101"/>
      <c r="H43" s="101"/>
      <c r="I43" s="159">
        <v>90000</v>
      </c>
      <c r="J43" s="160"/>
      <c r="K43" s="160"/>
      <c r="L43" s="69"/>
      <c r="M43" s="70">
        <v>26</v>
      </c>
      <c r="N43" s="100" t="s">
        <v>1430</v>
      </c>
      <c r="O43" s="101"/>
      <c r="P43" s="101"/>
      <c r="Q43" s="101"/>
      <c r="R43" s="101"/>
      <c r="S43" s="159">
        <v>55000</v>
      </c>
      <c r="T43" s="160"/>
      <c r="U43" s="160"/>
      <c r="V43" s="71"/>
      <c r="W43" s="107"/>
      <c r="X43" s="100"/>
      <c r="Y43" s="100"/>
      <c r="Z43" s="108"/>
      <c r="AA43" s="5"/>
      <c r="AB43" s="5"/>
    </row>
    <row r="44" spans="1:28" ht="18.75" customHeight="1">
      <c r="A44" s="123"/>
      <c r="B44" s="126"/>
      <c r="C44" s="68">
        <v>10</v>
      </c>
      <c r="D44" s="100" t="s">
        <v>1432</v>
      </c>
      <c r="E44" s="101"/>
      <c r="F44" s="101"/>
      <c r="G44" s="101"/>
      <c r="H44" s="101"/>
      <c r="I44" s="159">
        <v>120000</v>
      </c>
      <c r="J44" s="160"/>
      <c r="K44" s="160"/>
      <c r="L44" s="69"/>
      <c r="M44" s="70">
        <v>27</v>
      </c>
      <c r="N44" s="100" t="s">
        <v>1415</v>
      </c>
      <c r="O44" s="101"/>
      <c r="P44" s="101"/>
      <c r="Q44" s="101"/>
      <c r="R44" s="101"/>
      <c r="S44" s="159">
        <v>135000</v>
      </c>
      <c r="T44" s="160"/>
      <c r="U44" s="160"/>
      <c r="V44" s="71"/>
      <c r="W44" s="107"/>
      <c r="X44" s="100"/>
      <c r="Y44" s="100"/>
      <c r="Z44" s="108"/>
      <c r="AA44" s="5"/>
      <c r="AB44" s="5"/>
    </row>
    <row r="45" spans="1:28" ht="18.75" customHeight="1">
      <c r="A45" s="123"/>
      <c r="B45" s="126"/>
      <c r="C45" s="68">
        <v>11</v>
      </c>
      <c r="D45" s="100" t="s">
        <v>1435</v>
      </c>
      <c r="E45" s="101"/>
      <c r="F45" s="101"/>
      <c r="G45" s="101"/>
      <c r="H45" s="101"/>
      <c r="I45" s="159">
        <v>180000</v>
      </c>
      <c r="J45" s="160"/>
      <c r="K45" s="160"/>
      <c r="L45" s="69"/>
      <c r="M45" s="70">
        <v>28</v>
      </c>
      <c r="N45" s="100" t="s">
        <v>1440</v>
      </c>
      <c r="O45" s="101"/>
      <c r="P45" s="101"/>
      <c r="Q45" s="101"/>
      <c r="R45" s="101"/>
      <c r="S45" s="159">
        <v>44550</v>
      </c>
      <c r="T45" s="160"/>
      <c r="U45" s="160"/>
      <c r="V45" s="71"/>
      <c r="W45" s="107"/>
      <c r="X45" s="100"/>
      <c r="Y45" s="100"/>
      <c r="Z45" s="108"/>
      <c r="AA45" s="5"/>
      <c r="AB45" s="5"/>
    </row>
    <row r="46" spans="1:28" ht="18.75" customHeight="1">
      <c r="A46" s="123"/>
      <c r="B46" s="126"/>
      <c r="C46" s="68">
        <v>12</v>
      </c>
      <c r="D46" s="100" t="s">
        <v>1418</v>
      </c>
      <c r="E46" s="101"/>
      <c r="F46" s="101"/>
      <c r="G46" s="101"/>
      <c r="H46" s="101"/>
      <c r="I46" s="159">
        <v>15000</v>
      </c>
      <c r="J46" s="160"/>
      <c r="K46" s="160"/>
      <c r="L46" s="69"/>
      <c r="M46" s="70">
        <v>29</v>
      </c>
      <c r="N46" s="100" t="s">
        <v>1422</v>
      </c>
      <c r="O46" s="101"/>
      <c r="P46" s="101"/>
      <c r="Q46" s="101"/>
      <c r="R46" s="101"/>
      <c r="S46" s="159">
        <v>15000</v>
      </c>
      <c r="T46" s="160"/>
      <c r="U46" s="160"/>
      <c r="V46" s="71"/>
      <c r="W46" s="107"/>
      <c r="X46" s="100"/>
      <c r="Y46" s="100"/>
      <c r="Z46" s="108"/>
      <c r="AA46" s="5"/>
      <c r="AB46" s="5"/>
    </row>
    <row r="47" spans="1:28" ht="18.75" customHeight="1">
      <c r="A47" s="123"/>
      <c r="B47" s="126"/>
      <c r="C47" s="68">
        <v>13</v>
      </c>
      <c r="D47" s="100" t="s">
        <v>1419</v>
      </c>
      <c r="E47" s="101"/>
      <c r="F47" s="101"/>
      <c r="G47" s="101"/>
      <c r="H47" s="101"/>
      <c r="I47" s="159">
        <v>60000</v>
      </c>
      <c r="J47" s="160"/>
      <c r="K47" s="160"/>
      <c r="L47" s="69"/>
      <c r="M47" s="70">
        <v>30</v>
      </c>
      <c r="N47" s="100" t="s">
        <v>1431</v>
      </c>
      <c r="O47" s="101"/>
      <c r="P47" s="101"/>
      <c r="Q47" s="101"/>
      <c r="R47" s="101"/>
      <c r="S47" s="159">
        <v>322950</v>
      </c>
      <c r="T47" s="160"/>
      <c r="U47" s="160"/>
      <c r="V47" s="71"/>
      <c r="W47" s="107"/>
      <c r="X47" s="100"/>
      <c r="Y47" s="100"/>
      <c r="Z47" s="108"/>
      <c r="AA47" s="5"/>
      <c r="AB47" s="5"/>
    </row>
    <row r="48" spans="1:28" ht="18.75" customHeight="1">
      <c r="A48" s="123"/>
      <c r="B48" s="126"/>
      <c r="C48" s="68">
        <v>14</v>
      </c>
      <c r="D48" s="100" t="s">
        <v>1410</v>
      </c>
      <c r="E48" s="101"/>
      <c r="F48" s="101"/>
      <c r="G48" s="101"/>
      <c r="H48" s="101"/>
      <c r="I48" s="159">
        <v>37950</v>
      </c>
      <c r="J48" s="160"/>
      <c r="K48" s="160"/>
      <c r="L48" s="69"/>
      <c r="M48" s="70">
        <v>31</v>
      </c>
      <c r="N48" s="100" t="s">
        <v>1426</v>
      </c>
      <c r="O48" s="101"/>
      <c r="P48" s="101"/>
      <c r="Q48" s="101"/>
      <c r="R48" s="101"/>
      <c r="S48" s="159">
        <v>390000</v>
      </c>
      <c r="T48" s="160"/>
      <c r="U48" s="160"/>
      <c r="V48" s="71"/>
      <c r="W48" s="107"/>
      <c r="X48" s="100"/>
      <c r="Y48" s="100"/>
      <c r="Z48" s="108"/>
      <c r="AA48" s="5"/>
      <c r="AB48" s="5"/>
    </row>
    <row r="49" spans="1:28" ht="18.75" customHeight="1">
      <c r="A49" s="123"/>
      <c r="B49" s="126"/>
      <c r="C49" s="68">
        <v>15</v>
      </c>
      <c r="D49" s="100" t="s">
        <v>1412</v>
      </c>
      <c r="E49" s="101"/>
      <c r="F49" s="101"/>
      <c r="G49" s="101"/>
      <c r="H49" s="101"/>
      <c r="I49" s="159">
        <v>45000</v>
      </c>
      <c r="J49" s="160"/>
      <c r="K49" s="160"/>
      <c r="L49" s="69"/>
      <c r="M49" s="70">
        <v>32</v>
      </c>
      <c r="N49" s="100" t="s">
        <v>1409</v>
      </c>
      <c r="O49" s="101"/>
      <c r="P49" s="101"/>
      <c r="Q49" s="101"/>
      <c r="R49" s="101"/>
      <c r="S49" s="159">
        <v>90000</v>
      </c>
      <c r="T49" s="160"/>
      <c r="U49" s="160"/>
      <c r="V49" s="71"/>
      <c r="W49" s="107"/>
      <c r="X49" s="100"/>
      <c r="Y49" s="100"/>
      <c r="Z49" s="108"/>
      <c r="AA49" s="5"/>
      <c r="AB49" s="5"/>
    </row>
    <row r="50" spans="1:28" ht="18.75" customHeight="1">
      <c r="A50" s="123"/>
      <c r="B50" s="126"/>
      <c r="C50" s="68">
        <v>16</v>
      </c>
      <c r="D50" s="100" t="s">
        <v>1442</v>
      </c>
      <c r="E50" s="101"/>
      <c r="F50" s="101"/>
      <c r="G50" s="101"/>
      <c r="H50" s="101"/>
      <c r="I50" s="159">
        <v>80000</v>
      </c>
      <c r="J50" s="160"/>
      <c r="K50" s="160"/>
      <c r="L50" s="69"/>
      <c r="M50" s="70">
        <v>33</v>
      </c>
      <c r="N50" s="100" t="s">
        <v>1423</v>
      </c>
      <c r="O50" s="101"/>
      <c r="P50" s="101"/>
      <c r="Q50" s="101"/>
      <c r="R50" s="101"/>
      <c r="S50" s="159">
        <v>375000</v>
      </c>
      <c r="T50" s="160"/>
      <c r="U50" s="160"/>
      <c r="V50" s="71"/>
      <c r="W50" s="107"/>
      <c r="X50" s="100"/>
      <c r="Y50" s="100"/>
      <c r="Z50" s="108"/>
      <c r="AA50" s="5"/>
      <c r="AB50" s="5"/>
    </row>
    <row r="51" spans="1:28" ht="18.75" customHeight="1">
      <c r="A51" s="123"/>
      <c r="B51" s="126"/>
      <c r="C51" s="72">
        <v>17</v>
      </c>
      <c r="D51" s="112" t="s">
        <v>1434</v>
      </c>
      <c r="E51" s="113"/>
      <c r="F51" s="113"/>
      <c r="G51" s="113"/>
      <c r="H51" s="113"/>
      <c r="I51" s="161">
        <v>220000</v>
      </c>
      <c r="J51" s="162"/>
      <c r="K51" s="162"/>
      <c r="L51" s="73"/>
      <c r="M51" s="74">
        <v>34</v>
      </c>
      <c r="N51" s="112" t="s">
        <v>1417</v>
      </c>
      <c r="O51" s="113"/>
      <c r="P51" s="113"/>
      <c r="Q51" s="113"/>
      <c r="R51" s="113"/>
      <c r="S51" s="161">
        <v>75000</v>
      </c>
      <c r="T51" s="162"/>
      <c r="U51" s="162"/>
      <c r="V51" s="77"/>
      <c r="W51" s="107"/>
      <c r="X51" s="100"/>
      <c r="Y51" s="100"/>
      <c r="Z51" s="108"/>
      <c r="AA51" s="5"/>
      <c r="AB51" s="5"/>
    </row>
    <row r="52" spans="1:28" ht="19.5" customHeight="1">
      <c r="A52" s="124"/>
      <c r="B52" s="127"/>
      <c r="C52" s="116" t="s">
        <v>1443</v>
      </c>
      <c r="D52" s="117"/>
      <c r="E52" s="117"/>
      <c r="F52" s="117"/>
      <c r="G52" s="117"/>
      <c r="H52" s="117"/>
      <c r="I52" s="117"/>
      <c r="J52" s="117"/>
      <c r="K52" s="117"/>
      <c r="L52" s="118"/>
      <c r="M52" s="154">
        <f>SUM(I35:K51,S35:U51)</f>
        <v>3825300</v>
      </c>
      <c r="N52" s="155"/>
      <c r="O52" s="155"/>
      <c r="P52" s="155"/>
      <c r="Q52" s="155"/>
      <c r="R52" s="155"/>
      <c r="S52" s="155"/>
      <c r="T52" s="155"/>
      <c r="U52" s="155"/>
      <c r="V52" s="156"/>
      <c r="W52" s="109"/>
      <c r="X52" s="110"/>
      <c r="Y52" s="110"/>
      <c r="Z52" s="111"/>
      <c r="AA52" s="5"/>
      <c r="AB52" s="5"/>
    </row>
    <row r="53" spans="1:28" ht="18.75" customHeight="1">
      <c r="A53" s="122">
        <f>HYPERLINK("#交付一覧!A35",26)</f>
        <v>26</v>
      </c>
      <c r="B53" s="125" t="s">
        <v>142</v>
      </c>
      <c r="C53" s="65">
        <v>1</v>
      </c>
      <c r="D53" s="105" t="s">
        <v>1172</v>
      </c>
      <c r="E53" s="128"/>
      <c r="F53" s="128"/>
      <c r="G53" s="128"/>
      <c r="H53" s="128"/>
      <c r="I53" s="157">
        <v>68500</v>
      </c>
      <c r="J53" s="158"/>
      <c r="K53" s="158"/>
      <c r="L53" s="66"/>
      <c r="M53" s="67">
        <v>28</v>
      </c>
      <c r="N53" s="105" t="s">
        <v>1173</v>
      </c>
      <c r="O53" s="128"/>
      <c r="P53" s="128"/>
      <c r="Q53" s="128"/>
      <c r="R53" s="128"/>
      <c r="S53" s="157">
        <v>36250</v>
      </c>
      <c r="T53" s="158"/>
      <c r="U53" s="158"/>
      <c r="V53" s="60"/>
      <c r="W53" s="104" t="s">
        <v>1169</v>
      </c>
      <c r="X53" s="105"/>
      <c r="Y53" s="105"/>
      <c r="Z53" s="106"/>
      <c r="AA53" s="5"/>
      <c r="AB53" s="5"/>
    </row>
    <row r="54" spans="1:28" ht="18.75">
      <c r="A54" s="123"/>
      <c r="B54" s="126"/>
      <c r="C54" s="68">
        <v>2</v>
      </c>
      <c r="D54" s="100" t="s">
        <v>1174</v>
      </c>
      <c r="E54" s="101"/>
      <c r="F54" s="101"/>
      <c r="G54" s="101"/>
      <c r="H54" s="101"/>
      <c r="I54" s="159">
        <v>34000</v>
      </c>
      <c r="J54" s="160"/>
      <c r="K54" s="160"/>
      <c r="L54" s="69"/>
      <c r="M54" s="70">
        <v>29</v>
      </c>
      <c r="N54" s="100" t="s">
        <v>1175</v>
      </c>
      <c r="O54" s="101"/>
      <c r="P54" s="101"/>
      <c r="Q54" s="101"/>
      <c r="R54" s="101"/>
      <c r="S54" s="159">
        <v>22750</v>
      </c>
      <c r="T54" s="160"/>
      <c r="U54" s="160"/>
      <c r="V54" s="71"/>
      <c r="W54" s="107"/>
      <c r="X54" s="100"/>
      <c r="Y54" s="100"/>
      <c r="Z54" s="108"/>
      <c r="AA54" s="5"/>
      <c r="AB54" s="5"/>
    </row>
    <row r="55" spans="1:28" ht="18.75">
      <c r="A55" s="123"/>
      <c r="B55" s="126"/>
      <c r="C55" s="68">
        <v>3</v>
      </c>
      <c r="D55" s="100" t="s">
        <v>1176</v>
      </c>
      <c r="E55" s="101"/>
      <c r="F55" s="101"/>
      <c r="G55" s="101"/>
      <c r="H55" s="101"/>
      <c r="I55" s="159">
        <v>92500</v>
      </c>
      <c r="J55" s="160"/>
      <c r="K55" s="160"/>
      <c r="L55" s="69"/>
      <c r="M55" s="70">
        <v>30</v>
      </c>
      <c r="N55" s="100" t="s">
        <v>1177</v>
      </c>
      <c r="O55" s="101"/>
      <c r="P55" s="101"/>
      <c r="Q55" s="101"/>
      <c r="R55" s="101"/>
      <c r="S55" s="159">
        <v>55000</v>
      </c>
      <c r="T55" s="160"/>
      <c r="U55" s="160"/>
      <c r="V55" s="71"/>
      <c r="W55" s="107"/>
      <c r="X55" s="100"/>
      <c r="Y55" s="100"/>
      <c r="Z55" s="108"/>
      <c r="AA55" s="5"/>
      <c r="AB55" s="5"/>
    </row>
    <row r="56" spans="1:28" ht="18.75">
      <c r="A56" s="123"/>
      <c r="B56" s="126"/>
      <c r="C56" s="68">
        <v>4</v>
      </c>
      <c r="D56" s="100" t="s">
        <v>1178</v>
      </c>
      <c r="E56" s="101"/>
      <c r="F56" s="101"/>
      <c r="G56" s="101"/>
      <c r="H56" s="101"/>
      <c r="I56" s="159">
        <v>81250</v>
      </c>
      <c r="J56" s="160"/>
      <c r="K56" s="160"/>
      <c r="L56" s="69"/>
      <c r="M56" s="70">
        <v>31</v>
      </c>
      <c r="N56" s="100" t="s">
        <v>1179</v>
      </c>
      <c r="O56" s="101"/>
      <c r="P56" s="101"/>
      <c r="Q56" s="101"/>
      <c r="R56" s="101"/>
      <c r="S56" s="159">
        <v>30250</v>
      </c>
      <c r="T56" s="160"/>
      <c r="U56" s="160"/>
      <c r="V56" s="71"/>
      <c r="W56" s="107"/>
      <c r="X56" s="100"/>
      <c r="Y56" s="100"/>
      <c r="Z56" s="108"/>
      <c r="AA56" s="5"/>
      <c r="AB56" s="5"/>
    </row>
    <row r="57" spans="1:28" ht="18.75">
      <c r="A57" s="123"/>
      <c r="B57" s="126"/>
      <c r="C57" s="68">
        <v>5</v>
      </c>
      <c r="D57" s="100" t="s">
        <v>1180</v>
      </c>
      <c r="E57" s="101"/>
      <c r="F57" s="101"/>
      <c r="G57" s="101"/>
      <c r="H57" s="101"/>
      <c r="I57" s="159">
        <v>29500</v>
      </c>
      <c r="J57" s="160"/>
      <c r="K57" s="160"/>
      <c r="L57" s="69"/>
      <c r="M57" s="70">
        <v>32</v>
      </c>
      <c r="N57" s="100" t="s">
        <v>1181</v>
      </c>
      <c r="O57" s="101"/>
      <c r="P57" s="101"/>
      <c r="Q57" s="101"/>
      <c r="R57" s="101"/>
      <c r="S57" s="159">
        <v>29500</v>
      </c>
      <c r="T57" s="160"/>
      <c r="U57" s="160"/>
      <c r="V57" s="71"/>
      <c r="W57" s="107"/>
      <c r="X57" s="100"/>
      <c r="Y57" s="100"/>
      <c r="Z57" s="108"/>
      <c r="AA57" s="5"/>
      <c r="AB57" s="5"/>
    </row>
    <row r="58" spans="1:28" ht="18.75">
      <c r="A58" s="123"/>
      <c r="B58" s="126"/>
      <c r="C58" s="68">
        <v>6</v>
      </c>
      <c r="D58" s="100" t="s">
        <v>1183</v>
      </c>
      <c r="E58" s="101"/>
      <c r="F58" s="101"/>
      <c r="G58" s="101"/>
      <c r="H58" s="101"/>
      <c r="I58" s="159">
        <v>44500</v>
      </c>
      <c r="J58" s="160"/>
      <c r="K58" s="160"/>
      <c r="L58" s="69"/>
      <c r="M58" s="70">
        <v>33</v>
      </c>
      <c r="N58" s="100" t="s">
        <v>1182</v>
      </c>
      <c r="O58" s="101"/>
      <c r="P58" s="101"/>
      <c r="Q58" s="101"/>
      <c r="R58" s="101"/>
      <c r="S58" s="159">
        <v>21250</v>
      </c>
      <c r="T58" s="160"/>
      <c r="U58" s="160"/>
      <c r="V58" s="71"/>
      <c r="W58" s="107"/>
      <c r="X58" s="100"/>
      <c r="Y58" s="100"/>
      <c r="Z58" s="108"/>
      <c r="AA58" s="5"/>
      <c r="AB58" s="5"/>
    </row>
    <row r="59" spans="1:28" ht="18.75">
      <c r="A59" s="123"/>
      <c r="B59" s="126"/>
      <c r="C59" s="68">
        <v>7</v>
      </c>
      <c r="D59" s="100" t="s">
        <v>1185</v>
      </c>
      <c r="E59" s="101"/>
      <c r="F59" s="101"/>
      <c r="G59" s="101"/>
      <c r="H59" s="101"/>
      <c r="I59" s="159">
        <v>104500</v>
      </c>
      <c r="J59" s="160"/>
      <c r="K59" s="160"/>
      <c r="L59" s="69"/>
      <c r="M59" s="70">
        <v>34</v>
      </c>
      <c r="N59" s="100" t="s">
        <v>1184</v>
      </c>
      <c r="O59" s="101"/>
      <c r="P59" s="101"/>
      <c r="Q59" s="101"/>
      <c r="R59" s="101"/>
      <c r="S59" s="159">
        <v>23500</v>
      </c>
      <c r="T59" s="160"/>
      <c r="U59" s="160"/>
      <c r="V59" s="71"/>
      <c r="W59" s="107"/>
      <c r="X59" s="100"/>
      <c r="Y59" s="100"/>
      <c r="Z59" s="108"/>
      <c r="AA59" s="5"/>
      <c r="AB59" s="5"/>
    </row>
    <row r="60" spans="1:28" ht="18.75">
      <c r="A60" s="123"/>
      <c r="B60" s="126"/>
      <c r="C60" s="68">
        <v>8</v>
      </c>
      <c r="D60" s="100" t="s">
        <v>1450</v>
      </c>
      <c r="E60" s="101"/>
      <c r="F60" s="101"/>
      <c r="G60" s="101"/>
      <c r="H60" s="101"/>
      <c r="I60" s="159">
        <v>63250</v>
      </c>
      <c r="J60" s="160"/>
      <c r="K60" s="160"/>
      <c r="L60" s="69"/>
      <c r="M60" s="70">
        <v>35</v>
      </c>
      <c r="N60" s="100" t="s">
        <v>1186</v>
      </c>
      <c r="O60" s="101"/>
      <c r="P60" s="101"/>
      <c r="Q60" s="101"/>
      <c r="R60" s="101"/>
      <c r="S60" s="159">
        <v>10500</v>
      </c>
      <c r="T60" s="160"/>
      <c r="U60" s="160"/>
      <c r="V60" s="71"/>
      <c r="W60" s="107"/>
      <c r="X60" s="100"/>
      <c r="Y60" s="100"/>
      <c r="Z60" s="108"/>
      <c r="AA60" s="5"/>
      <c r="AB60" s="5"/>
    </row>
    <row r="61" spans="1:28" ht="18.75">
      <c r="A61" s="123"/>
      <c r="B61" s="126"/>
      <c r="C61" s="68">
        <v>9</v>
      </c>
      <c r="D61" s="100" t="s">
        <v>1187</v>
      </c>
      <c r="E61" s="101"/>
      <c r="F61" s="101"/>
      <c r="G61" s="101"/>
      <c r="H61" s="101"/>
      <c r="I61" s="159">
        <v>20500</v>
      </c>
      <c r="J61" s="160"/>
      <c r="K61" s="160"/>
      <c r="L61" s="69"/>
      <c r="M61" s="70">
        <v>36</v>
      </c>
      <c r="N61" s="100" t="s">
        <v>1188</v>
      </c>
      <c r="O61" s="101"/>
      <c r="P61" s="101"/>
      <c r="Q61" s="101"/>
      <c r="R61" s="101"/>
      <c r="S61" s="159">
        <v>73750</v>
      </c>
      <c r="T61" s="160"/>
      <c r="U61" s="160"/>
      <c r="V61" s="71"/>
      <c r="W61" s="107"/>
      <c r="X61" s="100"/>
      <c r="Y61" s="100"/>
      <c r="Z61" s="108"/>
      <c r="AA61" s="5"/>
      <c r="AB61" s="5"/>
    </row>
    <row r="62" spans="1:28" ht="18.75">
      <c r="A62" s="123"/>
      <c r="B62" s="126"/>
      <c r="C62" s="68">
        <v>10</v>
      </c>
      <c r="D62" s="100" t="s">
        <v>1189</v>
      </c>
      <c r="E62" s="101"/>
      <c r="F62" s="101"/>
      <c r="G62" s="101"/>
      <c r="H62" s="101"/>
      <c r="I62" s="159">
        <v>46000</v>
      </c>
      <c r="J62" s="160"/>
      <c r="K62" s="160"/>
      <c r="L62" s="69"/>
      <c r="M62" s="70">
        <v>37</v>
      </c>
      <c r="N62" s="100" t="s">
        <v>1190</v>
      </c>
      <c r="O62" s="101"/>
      <c r="P62" s="101"/>
      <c r="Q62" s="101"/>
      <c r="R62" s="101"/>
      <c r="S62" s="159">
        <v>45250</v>
      </c>
      <c r="T62" s="160"/>
      <c r="U62" s="160"/>
      <c r="V62" s="71"/>
      <c r="W62" s="107"/>
      <c r="X62" s="100"/>
      <c r="Y62" s="100"/>
      <c r="Z62" s="108"/>
      <c r="AA62" s="5"/>
      <c r="AB62" s="5"/>
    </row>
    <row r="63" spans="1:28" ht="18.75">
      <c r="A63" s="123"/>
      <c r="B63" s="126"/>
      <c r="C63" s="68">
        <v>11</v>
      </c>
      <c r="D63" s="100" t="s">
        <v>1191</v>
      </c>
      <c r="E63" s="101"/>
      <c r="F63" s="101"/>
      <c r="G63" s="101"/>
      <c r="H63" s="101"/>
      <c r="I63" s="159">
        <v>25750</v>
      </c>
      <c r="J63" s="160"/>
      <c r="K63" s="160"/>
      <c r="L63" s="69"/>
      <c r="M63" s="70">
        <v>38</v>
      </c>
      <c r="N63" s="100" t="s">
        <v>1192</v>
      </c>
      <c r="O63" s="101"/>
      <c r="P63" s="101"/>
      <c r="Q63" s="101"/>
      <c r="R63" s="101"/>
      <c r="S63" s="159">
        <v>9000</v>
      </c>
      <c r="T63" s="160"/>
      <c r="U63" s="160"/>
      <c r="V63" s="71"/>
      <c r="W63" s="107"/>
      <c r="X63" s="100"/>
      <c r="Y63" s="100"/>
      <c r="Z63" s="108"/>
      <c r="AA63" s="5"/>
      <c r="AB63" s="5"/>
    </row>
    <row r="64" spans="1:28" ht="18.75">
      <c r="A64" s="123"/>
      <c r="B64" s="126"/>
      <c r="C64" s="68">
        <v>12</v>
      </c>
      <c r="D64" s="100" t="s">
        <v>1170</v>
      </c>
      <c r="E64" s="101"/>
      <c r="F64" s="101"/>
      <c r="G64" s="101"/>
      <c r="H64" s="101"/>
      <c r="I64" s="159">
        <v>83500</v>
      </c>
      <c r="J64" s="160"/>
      <c r="K64" s="160"/>
      <c r="L64" s="69"/>
      <c r="M64" s="70">
        <v>39</v>
      </c>
      <c r="N64" s="100" t="s">
        <v>1188</v>
      </c>
      <c r="O64" s="101"/>
      <c r="P64" s="101"/>
      <c r="Q64" s="101"/>
      <c r="R64" s="101"/>
      <c r="S64" s="159">
        <v>39250</v>
      </c>
      <c r="T64" s="160"/>
      <c r="U64" s="160"/>
      <c r="V64" s="71"/>
      <c r="W64" s="107"/>
      <c r="X64" s="100"/>
      <c r="Y64" s="100"/>
      <c r="Z64" s="108"/>
      <c r="AA64" s="5"/>
      <c r="AB64" s="5"/>
    </row>
    <row r="65" spans="1:28" ht="18.75">
      <c r="A65" s="123"/>
      <c r="B65" s="126"/>
      <c r="C65" s="68">
        <v>13</v>
      </c>
      <c r="D65" s="100" t="s">
        <v>1193</v>
      </c>
      <c r="E65" s="101"/>
      <c r="F65" s="101"/>
      <c r="G65" s="101"/>
      <c r="H65" s="101"/>
      <c r="I65" s="159">
        <v>53500</v>
      </c>
      <c r="J65" s="160"/>
      <c r="K65" s="160"/>
      <c r="L65" s="69"/>
      <c r="M65" s="70">
        <v>40</v>
      </c>
      <c r="N65" s="100" t="s">
        <v>1194</v>
      </c>
      <c r="O65" s="101"/>
      <c r="P65" s="101"/>
      <c r="Q65" s="101"/>
      <c r="R65" s="101"/>
      <c r="S65" s="159">
        <v>37000</v>
      </c>
      <c r="T65" s="160"/>
      <c r="U65" s="160"/>
      <c r="V65" s="71"/>
      <c r="W65" s="107"/>
      <c r="X65" s="100"/>
      <c r="Y65" s="100"/>
      <c r="Z65" s="108"/>
      <c r="AA65" s="5"/>
      <c r="AB65" s="5"/>
    </row>
    <row r="66" spans="1:28" ht="18.75">
      <c r="A66" s="123"/>
      <c r="B66" s="126"/>
      <c r="C66" s="68">
        <v>14</v>
      </c>
      <c r="D66" s="100" t="s">
        <v>1195</v>
      </c>
      <c r="E66" s="101"/>
      <c r="F66" s="101"/>
      <c r="G66" s="101"/>
      <c r="H66" s="101"/>
      <c r="I66" s="159">
        <v>23500</v>
      </c>
      <c r="J66" s="160"/>
      <c r="K66" s="160"/>
      <c r="L66" s="69"/>
      <c r="M66" s="70">
        <v>41</v>
      </c>
      <c r="N66" s="100" t="s">
        <v>1196</v>
      </c>
      <c r="O66" s="101"/>
      <c r="P66" s="101"/>
      <c r="Q66" s="101"/>
      <c r="R66" s="101"/>
      <c r="S66" s="159">
        <v>32500</v>
      </c>
      <c r="T66" s="160"/>
      <c r="U66" s="160"/>
      <c r="V66" s="71"/>
      <c r="W66" s="107"/>
      <c r="X66" s="100"/>
      <c r="Y66" s="100"/>
      <c r="Z66" s="108"/>
      <c r="AA66" s="5"/>
      <c r="AB66" s="5"/>
    </row>
    <row r="67" spans="1:28" ht="18.75">
      <c r="A67" s="123"/>
      <c r="B67" s="126"/>
      <c r="C67" s="68">
        <v>15</v>
      </c>
      <c r="D67" s="100" t="s">
        <v>1197</v>
      </c>
      <c r="E67" s="101"/>
      <c r="F67" s="101"/>
      <c r="G67" s="101"/>
      <c r="H67" s="101"/>
      <c r="I67" s="159">
        <v>31000</v>
      </c>
      <c r="J67" s="160"/>
      <c r="K67" s="160"/>
      <c r="L67" s="69"/>
      <c r="M67" s="70">
        <v>42</v>
      </c>
      <c r="N67" s="100" t="s">
        <v>1451</v>
      </c>
      <c r="O67" s="101"/>
      <c r="P67" s="101"/>
      <c r="Q67" s="101"/>
      <c r="R67" s="101"/>
      <c r="S67" s="159">
        <v>28750</v>
      </c>
      <c r="T67" s="160"/>
      <c r="U67" s="160"/>
      <c r="V67" s="71"/>
      <c r="W67" s="107"/>
      <c r="X67" s="100"/>
      <c r="Y67" s="100"/>
      <c r="Z67" s="108"/>
      <c r="AA67" s="5"/>
      <c r="AB67" s="5"/>
    </row>
    <row r="68" spans="1:28" ht="18.75">
      <c r="A68" s="123"/>
      <c r="B68" s="126"/>
      <c r="C68" s="68">
        <v>16</v>
      </c>
      <c r="D68" s="100" t="s">
        <v>1198</v>
      </c>
      <c r="E68" s="101"/>
      <c r="F68" s="101"/>
      <c r="G68" s="101"/>
      <c r="H68" s="101"/>
      <c r="I68" s="159">
        <v>55000</v>
      </c>
      <c r="J68" s="160"/>
      <c r="K68" s="160"/>
      <c r="L68" s="69"/>
      <c r="M68" s="70">
        <v>43</v>
      </c>
      <c r="N68" s="100" t="s">
        <v>1199</v>
      </c>
      <c r="O68" s="101"/>
      <c r="P68" s="101"/>
      <c r="Q68" s="101"/>
      <c r="R68" s="101"/>
      <c r="S68" s="159">
        <v>85000</v>
      </c>
      <c r="T68" s="160"/>
      <c r="U68" s="160"/>
      <c r="V68" s="71"/>
      <c r="W68" s="107"/>
      <c r="X68" s="100"/>
      <c r="Y68" s="100"/>
      <c r="Z68" s="108"/>
      <c r="AA68" s="5"/>
      <c r="AB68" s="5"/>
    </row>
    <row r="69" spans="1:28" ht="18.75">
      <c r="A69" s="123"/>
      <c r="B69" s="126"/>
      <c r="C69" s="68">
        <v>17</v>
      </c>
      <c r="D69" s="100" t="s">
        <v>1200</v>
      </c>
      <c r="E69" s="101"/>
      <c r="F69" s="101"/>
      <c r="G69" s="101"/>
      <c r="H69" s="101"/>
      <c r="I69" s="159">
        <v>59500</v>
      </c>
      <c r="J69" s="160"/>
      <c r="K69" s="160"/>
      <c r="L69" s="69"/>
      <c r="M69" s="70">
        <v>44</v>
      </c>
      <c r="N69" s="100" t="s">
        <v>1201</v>
      </c>
      <c r="O69" s="101"/>
      <c r="P69" s="101"/>
      <c r="Q69" s="101"/>
      <c r="R69" s="101"/>
      <c r="S69" s="159">
        <v>70750</v>
      </c>
      <c r="T69" s="160"/>
      <c r="U69" s="160"/>
      <c r="V69" s="71"/>
      <c r="W69" s="107"/>
      <c r="X69" s="100"/>
      <c r="Y69" s="100"/>
      <c r="Z69" s="108"/>
      <c r="AA69" s="5"/>
      <c r="AB69" s="5"/>
    </row>
    <row r="70" spans="1:28" ht="18.75">
      <c r="A70" s="123"/>
      <c r="B70" s="126"/>
      <c r="C70" s="68">
        <v>18</v>
      </c>
      <c r="D70" s="100" t="s">
        <v>1202</v>
      </c>
      <c r="E70" s="101"/>
      <c r="F70" s="101"/>
      <c r="G70" s="101"/>
      <c r="H70" s="101"/>
      <c r="I70" s="159">
        <v>8250</v>
      </c>
      <c r="J70" s="160"/>
      <c r="K70" s="160"/>
      <c r="L70" s="69"/>
      <c r="M70" s="70">
        <v>45</v>
      </c>
      <c r="N70" s="100" t="s">
        <v>1203</v>
      </c>
      <c r="O70" s="101"/>
      <c r="P70" s="101"/>
      <c r="Q70" s="101"/>
      <c r="R70" s="101"/>
      <c r="S70" s="159">
        <v>12000</v>
      </c>
      <c r="T70" s="160"/>
      <c r="U70" s="160"/>
      <c r="V70" s="71"/>
      <c r="W70" s="107"/>
      <c r="X70" s="100"/>
      <c r="Y70" s="100"/>
      <c r="Z70" s="108"/>
      <c r="AA70" s="5"/>
      <c r="AB70" s="5"/>
    </row>
    <row r="71" spans="1:28" ht="27" customHeight="1">
      <c r="A71" s="123"/>
      <c r="B71" s="126"/>
      <c r="C71" s="68">
        <v>19</v>
      </c>
      <c r="D71" s="100" t="s">
        <v>1204</v>
      </c>
      <c r="E71" s="101"/>
      <c r="F71" s="101"/>
      <c r="G71" s="101"/>
      <c r="H71" s="101"/>
      <c r="I71" s="159">
        <v>44500</v>
      </c>
      <c r="J71" s="160"/>
      <c r="K71" s="160"/>
      <c r="L71" s="69"/>
      <c r="M71" s="70">
        <v>46</v>
      </c>
      <c r="N71" s="100" t="s">
        <v>1205</v>
      </c>
      <c r="O71" s="101"/>
      <c r="P71" s="101"/>
      <c r="Q71" s="101"/>
      <c r="R71" s="101"/>
      <c r="S71" s="159">
        <v>13500</v>
      </c>
      <c r="T71" s="160"/>
      <c r="U71" s="160"/>
      <c r="V71" s="71"/>
      <c r="W71" s="107"/>
      <c r="X71" s="100"/>
      <c r="Y71" s="100"/>
      <c r="Z71" s="108"/>
      <c r="AA71" s="5"/>
      <c r="AB71" s="5"/>
    </row>
    <row r="72" spans="1:28" ht="18.75">
      <c r="A72" s="123"/>
      <c r="B72" s="126"/>
      <c r="C72" s="68">
        <v>20</v>
      </c>
      <c r="D72" s="100" t="s">
        <v>1206</v>
      </c>
      <c r="E72" s="101"/>
      <c r="F72" s="101"/>
      <c r="G72" s="101"/>
      <c r="H72" s="101"/>
      <c r="I72" s="159">
        <v>22750</v>
      </c>
      <c r="J72" s="160"/>
      <c r="K72" s="160"/>
      <c r="L72" s="69"/>
      <c r="M72" s="70">
        <v>47</v>
      </c>
      <c r="N72" s="100" t="s">
        <v>1208</v>
      </c>
      <c r="O72" s="101"/>
      <c r="P72" s="101"/>
      <c r="Q72" s="101"/>
      <c r="R72" s="101"/>
      <c r="S72" s="159">
        <v>6000</v>
      </c>
      <c r="T72" s="160"/>
      <c r="U72" s="160"/>
      <c r="V72" s="71"/>
      <c r="W72" s="107"/>
      <c r="X72" s="100"/>
      <c r="Y72" s="100"/>
      <c r="Z72" s="108"/>
      <c r="AA72" s="5"/>
      <c r="AB72" s="5"/>
    </row>
    <row r="73" spans="1:28" ht="18.75">
      <c r="A73" s="123"/>
      <c r="B73" s="126"/>
      <c r="C73" s="68">
        <v>21</v>
      </c>
      <c r="D73" s="100" t="s">
        <v>1207</v>
      </c>
      <c r="E73" s="101"/>
      <c r="F73" s="101"/>
      <c r="G73" s="101"/>
      <c r="H73" s="101"/>
      <c r="I73" s="159">
        <v>24250</v>
      </c>
      <c r="J73" s="160"/>
      <c r="K73" s="160"/>
      <c r="L73" s="69"/>
      <c r="M73" s="70">
        <v>48</v>
      </c>
      <c r="N73" s="100" t="s">
        <v>1210</v>
      </c>
      <c r="O73" s="101"/>
      <c r="P73" s="101"/>
      <c r="Q73" s="101"/>
      <c r="R73" s="101"/>
      <c r="S73" s="159">
        <v>25000</v>
      </c>
      <c r="T73" s="160"/>
      <c r="U73" s="160"/>
      <c r="V73" s="71"/>
      <c r="W73" s="107"/>
      <c r="X73" s="100"/>
      <c r="Y73" s="100"/>
      <c r="Z73" s="108"/>
      <c r="AA73" s="5"/>
      <c r="AB73" s="5"/>
    </row>
    <row r="74" spans="1:28" ht="18.75">
      <c r="A74" s="123"/>
      <c r="B74" s="126"/>
      <c r="C74" s="68">
        <v>22</v>
      </c>
      <c r="D74" s="100" t="s">
        <v>1209</v>
      </c>
      <c r="E74" s="101"/>
      <c r="F74" s="101"/>
      <c r="G74" s="101"/>
      <c r="H74" s="101"/>
      <c r="I74" s="159">
        <v>31000</v>
      </c>
      <c r="J74" s="160"/>
      <c r="K74" s="160"/>
      <c r="L74" s="69"/>
      <c r="M74" s="70">
        <v>49</v>
      </c>
      <c r="N74" s="100" t="s">
        <v>1212</v>
      </c>
      <c r="O74" s="101"/>
      <c r="P74" s="101"/>
      <c r="Q74" s="101"/>
      <c r="R74" s="101"/>
      <c r="S74" s="159">
        <v>32500</v>
      </c>
      <c r="T74" s="160"/>
      <c r="U74" s="160"/>
      <c r="V74" s="71"/>
      <c r="W74" s="107"/>
      <c r="X74" s="100"/>
      <c r="Y74" s="100"/>
      <c r="Z74" s="108"/>
      <c r="AA74" s="5"/>
      <c r="AB74" s="5"/>
    </row>
    <row r="75" spans="1:28" ht="27" customHeight="1">
      <c r="A75" s="123"/>
      <c r="B75" s="126"/>
      <c r="C75" s="68">
        <v>23</v>
      </c>
      <c r="D75" s="100" t="s">
        <v>1211</v>
      </c>
      <c r="E75" s="101"/>
      <c r="F75" s="101"/>
      <c r="G75" s="101"/>
      <c r="H75" s="101"/>
      <c r="I75" s="159">
        <v>25000</v>
      </c>
      <c r="J75" s="160"/>
      <c r="K75" s="160"/>
      <c r="L75" s="69"/>
      <c r="M75" s="70">
        <v>50</v>
      </c>
      <c r="N75" s="100" t="s">
        <v>1214</v>
      </c>
      <c r="O75" s="101"/>
      <c r="P75" s="101"/>
      <c r="Q75" s="101"/>
      <c r="R75" s="101"/>
      <c r="S75" s="159">
        <v>30250</v>
      </c>
      <c r="T75" s="160"/>
      <c r="U75" s="160"/>
      <c r="V75" s="71"/>
      <c r="W75" s="107"/>
      <c r="X75" s="100"/>
      <c r="Y75" s="100"/>
      <c r="Z75" s="108"/>
      <c r="AA75" s="5"/>
      <c r="AB75" s="5"/>
    </row>
    <row r="76" spans="1:28" ht="18.75">
      <c r="A76" s="123"/>
      <c r="B76" s="126"/>
      <c r="C76" s="68">
        <v>24</v>
      </c>
      <c r="D76" s="100" t="s">
        <v>1213</v>
      </c>
      <c r="E76" s="101"/>
      <c r="F76" s="101"/>
      <c r="G76" s="101"/>
      <c r="H76" s="101"/>
      <c r="I76" s="159">
        <v>43000</v>
      </c>
      <c r="J76" s="160"/>
      <c r="K76" s="160"/>
      <c r="L76" s="69"/>
      <c r="M76" s="70">
        <v>51</v>
      </c>
      <c r="N76" s="100" t="s">
        <v>1215</v>
      </c>
      <c r="O76" s="101"/>
      <c r="P76" s="101"/>
      <c r="Q76" s="101"/>
      <c r="R76" s="101"/>
      <c r="S76" s="159">
        <v>32500</v>
      </c>
      <c r="T76" s="160"/>
      <c r="U76" s="160"/>
      <c r="V76" s="71"/>
      <c r="W76" s="107"/>
      <c r="X76" s="100"/>
      <c r="Y76" s="100"/>
      <c r="Z76" s="108"/>
      <c r="AA76" s="5"/>
      <c r="AB76" s="5"/>
    </row>
    <row r="77" spans="1:28" ht="27" customHeight="1">
      <c r="A77" s="123"/>
      <c r="B77" s="126"/>
      <c r="C77" s="68">
        <v>25</v>
      </c>
      <c r="D77" s="100" t="s">
        <v>1216</v>
      </c>
      <c r="E77" s="101"/>
      <c r="F77" s="101"/>
      <c r="G77" s="101"/>
      <c r="H77" s="101"/>
      <c r="I77" s="159">
        <v>44500</v>
      </c>
      <c r="J77" s="160"/>
      <c r="K77" s="160"/>
      <c r="L77" s="69"/>
      <c r="M77" s="70">
        <v>52</v>
      </c>
      <c r="N77" s="100" t="s">
        <v>1217</v>
      </c>
      <c r="O77" s="101"/>
      <c r="P77" s="101"/>
      <c r="Q77" s="101"/>
      <c r="R77" s="101"/>
      <c r="S77" s="159">
        <v>618750</v>
      </c>
      <c r="T77" s="160"/>
      <c r="U77" s="160"/>
      <c r="V77" s="71"/>
      <c r="W77" s="107"/>
      <c r="X77" s="100"/>
      <c r="Y77" s="100"/>
      <c r="Z77" s="108"/>
      <c r="AA77" s="5"/>
      <c r="AB77" s="5"/>
    </row>
    <row r="78" spans="1:28" ht="40.5" customHeight="1">
      <c r="A78" s="123"/>
      <c r="B78" s="126"/>
      <c r="C78" s="68">
        <v>26</v>
      </c>
      <c r="D78" s="100" t="s">
        <v>1218</v>
      </c>
      <c r="E78" s="101"/>
      <c r="F78" s="101"/>
      <c r="G78" s="101"/>
      <c r="H78" s="101"/>
      <c r="I78" s="159">
        <v>42250</v>
      </c>
      <c r="J78" s="160"/>
      <c r="K78" s="160"/>
      <c r="L78" s="69"/>
      <c r="M78" s="70">
        <v>53</v>
      </c>
      <c r="N78" s="100" t="s">
        <v>1220</v>
      </c>
      <c r="O78" s="101"/>
      <c r="P78" s="101"/>
      <c r="Q78" s="101"/>
      <c r="R78" s="101"/>
      <c r="S78" s="159">
        <v>856000</v>
      </c>
      <c r="T78" s="160"/>
      <c r="U78" s="160"/>
      <c r="V78" s="71"/>
      <c r="W78" s="107"/>
      <c r="X78" s="100"/>
      <c r="Y78" s="100"/>
      <c r="Z78" s="108"/>
      <c r="AA78" s="5"/>
      <c r="AB78" s="5"/>
    </row>
    <row r="79" spans="1:28" ht="19.5" customHeight="1">
      <c r="A79" s="123"/>
      <c r="B79" s="126"/>
      <c r="C79" s="72">
        <v>27</v>
      </c>
      <c r="D79" s="112" t="s">
        <v>1219</v>
      </c>
      <c r="E79" s="113"/>
      <c r="F79" s="113"/>
      <c r="G79" s="113"/>
      <c r="H79" s="113"/>
      <c r="I79" s="161">
        <v>36250</v>
      </c>
      <c r="J79" s="162"/>
      <c r="K79" s="162"/>
      <c r="L79" s="73"/>
      <c r="M79" s="74"/>
      <c r="N79" s="112"/>
      <c r="O79" s="113"/>
      <c r="P79" s="113"/>
      <c r="Q79" s="113"/>
      <c r="R79" s="113"/>
      <c r="S79" s="114"/>
      <c r="T79" s="115"/>
      <c r="U79" s="115"/>
      <c r="V79" s="77"/>
      <c r="W79" s="107"/>
      <c r="X79" s="100"/>
      <c r="Y79" s="100"/>
      <c r="Z79" s="108"/>
      <c r="AA79" s="5"/>
      <c r="AB79" s="5"/>
    </row>
    <row r="80" spans="1:28" ht="19.5" customHeight="1">
      <c r="A80" s="124"/>
      <c r="B80" s="127"/>
      <c r="C80" s="116" t="s">
        <v>1452</v>
      </c>
      <c r="D80" s="117"/>
      <c r="E80" s="117"/>
      <c r="F80" s="117"/>
      <c r="G80" s="117"/>
      <c r="H80" s="117"/>
      <c r="I80" s="117"/>
      <c r="J80" s="117"/>
      <c r="K80" s="117"/>
      <c r="L80" s="118"/>
      <c r="M80" s="154">
        <f>SUM(I53:K79,S53:U78)</f>
        <v>3514750</v>
      </c>
      <c r="N80" s="155"/>
      <c r="O80" s="155"/>
      <c r="P80" s="155"/>
      <c r="Q80" s="155"/>
      <c r="R80" s="155"/>
      <c r="S80" s="155"/>
      <c r="T80" s="155"/>
      <c r="U80" s="155"/>
      <c r="V80" s="156"/>
      <c r="W80" s="109"/>
      <c r="X80" s="110"/>
      <c r="Y80" s="110"/>
      <c r="Z80" s="111"/>
      <c r="AA80" s="5"/>
      <c r="AB80" s="5"/>
    </row>
    <row r="81" spans="1:28" ht="27" customHeight="1">
      <c r="A81" s="122">
        <f>HYPERLINK("#交付一覧!A40",31)</f>
        <v>31</v>
      </c>
      <c r="B81" s="125" t="s">
        <v>1456</v>
      </c>
      <c r="C81" s="65">
        <v>1</v>
      </c>
      <c r="D81" s="105" t="s">
        <v>1457</v>
      </c>
      <c r="E81" s="128"/>
      <c r="F81" s="128"/>
      <c r="G81" s="128"/>
      <c r="H81" s="128"/>
      <c r="I81" s="157">
        <v>10281</v>
      </c>
      <c r="J81" s="158"/>
      <c r="K81" s="158"/>
      <c r="L81" s="66"/>
      <c r="M81" s="67">
        <v>5</v>
      </c>
      <c r="N81" s="105" t="s">
        <v>1461</v>
      </c>
      <c r="O81" s="128"/>
      <c r="P81" s="128"/>
      <c r="Q81" s="128"/>
      <c r="R81" s="128"/>
      <c r="S81" s="157">
        <v>654</v>
      </c>
      <c r="T81" s="158"/>
      <c r="U81" s="158"/>
      <c r="V81" s="60"/>
      <c r="W81" s="104" t="s">
        <v>1455</v>
      </c>
      <c r="X81" s="105"/>
      <c r="Y81" s="105"/>
      <c r="Z81" s="106"/>
      <c r="AA81" s="5"/>
      <c r="AB81" s="5"/>
    </row>
    <row r="82" spans="1:28" ht="18.75">
      <c r="A82" s="123"/>
      <c r="B82" s="126"/>
      <c r="C82" s="68">
        <v>2</v>
      </c>
      <c r="D82" s="100" t="s">
        <v>1458</v>
      </c>
      <c r="E82" s="101"/>
      <c r="F82" s="101"/>
      <c r="G82" s="101"/>
      <c r="H82" s="101"/>
      <c r="I82" s="159">
        <v>5234</v>
      </c>
      <c r="J82" s="160"/>
      <c r="K82" s="160"/>
      <c r="L82" s="69"/>
      <c r="M82" s="70">
        <v>6</v>
      </c>
      <c r="N82" s="100" t="s">
        <v>1462</v>
      </c>
      <c r="O82" s="101"/>
      <c r="P82" s="101"/>
      <c r="Q82" s="101"/>
      <c r="R82" s="101"/>
      <c r="S82" s="159">
        <v>524</v>
      </c>
      <c r="T82" s="160"/>
      <c r="U82" s="160"/>
      <c r="V82" s="71"/>
      <c r="W82" s="107"/>
      <c r="X82" s="100"/>
      <c r="Y82" s="100"/>
      <c r="Z82" s="108"/>
      <c r="AA82" s="5"/>
      <c r="AB82" s="5"/>
    </row>
    <row r="83" spans="1:28" ht="18.75">
      <c r="A83" s="123"/>
      <c r="B83" s="126"/>
      <c r="C83" s="68">
        <v>3</v>
      </c>
      <c r="D83" s="100" t="s">
        <v>1459</v>
      </c>
      <c r="E83" s="101"/>
      <c r="F83" s="101"/>
      <c r="G83" s="101"/>
      <c r="H83" s="101"/>
      <c r="I83" s="159">
        <v>2431</v>
      </c>
      <c r="J83" s="160"/>
      <c r="K83" s="160"/>
      <c r="L83" s="69"/>
      <c r="M83" s="70">
        <v>7</v>
      </c>
      <c r="N83" s="100" t="s">
        <v>1463</v>
      </c>
      <c r="O83" s="101"/>
      <c r="P83" s="101"/>
      <c r="Q83" s="101"/>
      <c r="R83" s="101"/>
      <c r="S83" s="159">
        <v>256</v>
      </c>
      <c r="T83" s="160"/>
      <c r="U83" s="160"/>
      <c r="V83" s="71"/>
      <c r="W83" s="107"/>
      <c r="X83" s="100"/>
      <c r="Y83" s="100"/>
      <c r="Z83" s="108"/>
      <c r="AA83" s="5"/>
      <c r="AB83" s="5"/>
    </row>
    <row r="84" spans="1:28" ht="18.75">
      <c r="A84" s="123"/>
      <c r="B84" s="126"/>
      <c r="C84" s="68">
        <v>4</v>
      </c>
      <c r="D84" s="100" t="s">
        <v>1460</v>
      </c>
      <c r="E84" s="101"/>
      <c r="F84" s="101"/>
      <c r="G84" s="101"/>
      <c r="H84" s="101"/>
      <c r="I84" s="159">
        <v>1700</v>
      </c>
      <c r="J84" s="160"/>
      <c r="K84" s="160"/>
      <c r="L84" s="69"/>
      <c r="M84" s="70"/>
      <c r="N84" s="100"/>
      <c r="O84" s="101"/>
      <c r="P84" s="101"/>
      <c r="Q84" s="101"/>
      <c r="R84" s="101"/>
      <c r="S84" s="102"/>
      <c r="T84" s="103"/>
      <c r="U84" s="103"/>
      <c r="V84" s="71"/>
      <c r="W84" s="107"/>
      <c r="X84" s="100"/>
      <c r="Y84" s="100"/>
      <c r="Z84" s="108"/>
      <c r="AA84" s="5"/>
      <c r="AB84" s="5"/>
    </row>
    <row r="85" spans="1:28" ht="19.5" customHeight="1">
      <c r="A85" s="124"/>
      <c r="B85" s="127"/>
      <c r="C85" s="116" t="s">
        <v>1164</v>
      </c>
      <c r="D85" s="117"/>
      <c r="E85" s="117"/>
      <c r="F85" s="117"/>
      <c r="G85" s="117"/>
      <c r="H85" s="117"/>
      <c r="I85" s="117"/>
      <c r="J85" s="117"/>
      <c r="K85" s="117"/>
      <c r="L85" s="118"/>
      <c r="M85" s="154">
        <f>SUM(I81:K84,S81:U84)</f>
        <v>21080</v>
      </c>
      <c r="N85" s="155"/>
      <c r="O85" s="155"/>
      <c r="P85" s="155"/>
      <c r="Q85" s="155"/>
      <c r="R85" s="155"/>
      <c r="S85" s="155"/>
      <c r="T85" s="155"/>
      <c r="U85" s="155"/>
      <c r="V85" s="156"/>
      <c r="W85" s="109"/>
      <c r="X85" s="110"/>
      <c r="Y85" s="110"/>
      <c r="Z85" s="111"/>
      <c r="AA85" s="5"/>
      <c r="AB85" s="5"/>
    </row>
    <row r="86" spans="1:28" ht="18.75" customHeight="1">
      <c r="A86" s="122">
        <f>HYPERLINK("#交付一覧!A43",34)</f>
        <v>34</v>
      </c>
      <c r="B86" s="125" t="s">
        <v>166</v>
      </c>
      <c r="C86" s="65">
        <v>1</v>
      </c>
      <c r="D86" s="105" t="s">
        <v>1223</v>
      </c>
      <c r="E86" s="128"/>
      <c r="F86" s="128"/>
      <c r="G86" s="128"/>
      <c r="H86" s="128"/>
      <c r="I86" s="157">
        <v>38000</v>
      </c>
      <c r="J86" s="158"/>
      <c r="K86" s="158"/>
      <c r="L86" s="66"/>
      <c r="M86" s="70">
        <v>5</v>
      </c>
      <c r="N86" s="100" t="s">
        <v>1225</v>
      </c>
      <c r="O86" s="101"/>
      <c r="P86" s="101"/>
      <c r="Q86" s="101"/>
      <c r="R86" s="101"/>
      <c r="S86" s="159">
        <v>32000</v>
      </c>
      <c r="T86" s="160"/>
      <c r="U86" s="160"/>
      <c r="V86" s="60"/>
      <c r="W86" s="104" t="s">
        <v>1221</v>
      </c>
      <c r="X86" s="105"/>
      <c r="Y86" s="105"/>
      <c r="Z86" s="106"/>
      <c r="AA86" s="5"/>
      <c r="AB86" s="5"/>
    </row>
    <row r="87" spans="1:28" ht="18.75">
      <c r="A87" s="123"/>
      <c r="B87" s="126"/>
      <c r="C87" s="68">
        <v>2</v>
      </c>
      <c r="D87" s="100" t="s">
        <v>1224</v>
      </c>
      <c r="E87" s="101"/>
      <c r="F87" s="101"/>
      <c r="G87" s="101"/>
      <c r="H87" s="101"/>
      <c r="I87" s="159">
        <v>50000</v>
      </c>
      <c r="J87" s="160"/>
      <c r="K87" s="160"/>
      <c r="L87" s="69"/>
      <c r="M87" s="70">
        <v>6</v>
      </c>
      <c r="N87" s="100" t="s">
        <v>1227</v>
      </c>
      <c r="O87" s="101"/>
      <c r="P87" s="101"/>
      <c r="Q87" s="101"/>
      <c r="R87" s="101"/>
      <c r="S87" s="159">
        <v>15000</v>
      </c>
      <c r="T87" s="160"/>
      <c r="U87" s="160"/>
      <c r="V87" s="71"/>
      <c r="W87" s="107"/>
      <c r="X87" s="100"/>
      <c r="Y87" s="100"/>
      <c r="Z87" s="108"/>
      <c r="AA87" s="5"/>
      <c r="AB87" s="5"/>
    </row>
    <row r="88" spans="1:28" ht="18.75">
      <c r="A88" s="123"/>
      <c r="B88" s="126"/>
      <c r="C88" s="68">
        <v>3</v>
      </c>
      <c r="D88" s="100" t="s">
        <v>1226</v>
      </c>
      <c r="E88" s="101"/>
      <c r="F88" s="101"/>
      <c r="G88" s="101"/>
      <c r="H88" s="101"/>
      <c r="I88" s="159">
        <v>117000</v>
      </c>
      <c r="J88" s="160"/>
      <c r="K88" s="160"/>
      <c r="L88" s="69"/>
      <c r="M88" s="70">
        <v>7</v>
      </c>
      <c r="N88" s="100" t="s">
        <v>1228</v>
      </c>
      <c r="O88" s="101"/>
      <c r="P88" s="101"/>
      <c r="Q88" s="101"/>
      <c r="R88" s="101"/>
      <c r="S88" s="159">
        <v>84000</v>
      </c>
      <c r="T88" s="160"/>
      <c r="U88" s="160"/>
      <c r="V88" s="71"/>
      <c r="W88" s="107"/>
      <c r="X88" s="100"/>
      <c r="Y88" s="100"/>
      <c r="Z88" s="108"/>
      <c r="AA88" s="5"/>
      <c r="AB88" s="5"/>
    </row>
    <row r="89" spans="1:28" ht="18.75" customHeight="1">
      <c r="A89" s="123"/>
      <c r="B89" s="126"/>
      <c r="C89" s="68">
        <v>4</v>
      </c>
      <c r="D89" s="100" t="s">
        <v>1229</v>
      </c>
      <c r="E89" s="101"/>
      <c r="F89" s="101"/>
      <c r="G89" s="101"/>
      <c r="H89" s="101"/>
      <c r="I89" s="159">
        <v>76000</v>
      </c>
      <c r="J89" s="160"/>
      <c r="K89" s="160"/>
      <c r="L89" s="69"/>
      <c r="M89" s="70">
        <v>8</v>
      </c>
      <c r="N89" s="100" t="s">
        <v>1466</v>
      </c>
      <c r="O89" s="101"/>
      <c r="P89" s="101"/>
      <c r="Q89" s="101"/>
      <c r="R89" s="101"/>
      <c r="S89" s="159">
        <v>20000</v>
      </c>
      <c r="T89" s="160"/>
      <c r="U89" s="160"/>
      <c r="V89" s="71"/>
      <c r="W89" s="107"/>
      <c r="X89" s="100"/>
      <c r="Y89" s="100"/>
      <c r="Z89" s="108"/>
      <c r="AA89" s="5"/>
      <c r="AB89" s="5"/>
    </row>
    <row r="90" spans="1:28" ht="19.5" customHeight="1">
      <c r="A90" s="124"/>
      <c r="B90" s="127"/>
      <c r="C90" s="116" t="s">
        <v>778</v>
      </c>
      <c r="D90" s="117"/>
      <c r="E90" s="117"/>
      <c r="F90" s="117"/>
      <c r="G90" s="117"/>
      <c r="H90" s="117"/>
      <c r="I90" s="117"/>
      <c r="J90" s="117"/>
      <c r="K90" s="117"/>
      <c r="L90" s="118"/>
      <c r="M90" s="154">
        <f>SUM(I86:K89,S86:U89)</f>
        <v>432000</v>
      </c>
      <c r="N90" s="155"/>
      <c r="O90" s="155"/>
      <c r="P90" s="155"/>
      <c r="Q90" s="155"/>
      <c r="R90" s="155"/>
      <c r="S90" s="155"/>
      <c r="T90" s="155"/>
      <c r="U90" s="155"/>
      <c r="V90" s="156"/>
      <c r="W90" s="109"/>
      <c r="X90" s="110"/>
      <c r="Y90" s="110"/>
      <c r="Z90" s="111"/>
      <c r="AA90" s="5"/>
      <c r="AB90" s="5"/>
    </row>
    <row r="91" spans="1:28" ht="27" customHeight="1">
      <c r="A91" s="122">
        <f>HYPERLINK("#交付一覧!A48",39)</f>
        <v>39</v>
      </c>
      <c r="B91" s="125" t="s">
        <v>566</v>
      </c>
      <c r="C91" s="65">
        <v>1</v>
      </c>
      <c r="D91" s="105" t="s">
        <v>1228</v>
      </c>
      <c r="E91" s="128"/>
      <c r="F91" s="128"/>
      <c r="G91" s="128"/>
      <c r="H91" s="128"/>
      <c r="I91" s="157">
        <v>1544000</v>
      </c>
      <c r="J91" s="158"/>
      <c r="K91" s="158"/>
      <c r="L91" s="66"/>
      <c r="M91" s="67">
        <v>4</v>
      </c>
      <c r="N91" s="105" t="s">
        <v>1467</v>
      </c>
      <c r="O91" s="128"/>
      <c r="P91" s="128"/>
      <c r="Q91" s="128"/>
      <c r="R91" s="128"/>
      <c r="S91" s="157">
        <v>300000</v>
      </c>
      <c r="T91" s="158"/>
      <c r="U91" s="158"/>
      <c r="V91" s="60"/>
      <c r="W91" s="104" t="s">
        <v>1221</v>
      </c>
      <c r="X91" s="105"/>
      <c r="Y91" s="105"/>
      <c r="Z91" s="106"/>
      <c r="AA91" s="5"/>
      <c r="AB91" s="5"/>
    </row>
    <row r="92" spans="1:28" ht="27" customHeight="1">
      <c r="A92" s="123"/>
      <c r="B92" s="126"/>
      <c r="C92" s="68">
        <v>2</v>
      </c>
      <c r="D92" s="100" t="s">
        <v>1230</v>
      </c>
      <c r="E92" s="101"/>
      <c r="F92" s="101"/>
      <c r="G92" s="101"/>
      <c r="H92" s="101"/>
      <c r="I92" s="159">
        <v>300000</v>
      </c>
      <c r="J92" s="160"/>
      <c r="K92" s="160"/>
      <c r="L92" s="69"/>
      <c r="M92" s="70">
        <v>5</v>
      </c>
      <c r="N92" s="100" t="s">
        <v>1470</v>
      </c>
      <c r="O92" s="101"/>
      <c r="P92" s="101"/>
      <c r="Q92" s="101"/>
      <c r="R92" s="101"/>
      <c r="S92" s="159">
        <v>300000</v>
      </c>
      <c r="T92" s="160"/>
      <c r="U92" s="160"/>
      <c r="V92" s="71"/>
      <c r="W92" s="107"/>
      <c r="X92" s="100"/>
      <c r="Y92" s="100"/>
      <c r="Z92" s="108"/>
      <c r="AA92" s="5"/>
      <c r="AB92" s="5"/>
    </row>
    <row r="93" spans="1:28" ht="19.5" customHeight="1">
      <c r="A93" s="123"/>
      <c r="B93" s="126"/>
      <c r="C93" s="72">
        <v>3</v>
      </c>
      <c r="D93" s="112" t="s">
        <v>1468</v>
      </c>
      <c r="E93" s="113"/>
      <c r="F93" s="113"/>
      <c r="G93" s="113"/>
      <c r="H93" s="113"/>
      <c r="I93" s="161">
        <v>300000</v>
      </c>
      <c r="J93" s="162"/>
      <c r="K93" s="162"/>
      <c r="L93" s="73"/>
      <c r="M93" s="74"/>
      <c r="N93" s="112"/>
      <c r="O93" s="113"/>
      <c r="P93" s="113"/>
      <c r="Q93" s="113"/>
      <c r="R93" s="113"/>
      <c r="S93" s="114"/>
      <c r="T93" s="115"/>
      <c r="U93" s="115"/>
      <c r="V93" s="77"/>
      <c r="W93" s="107"/>
      <c r="X93" s="100"/>
      <c r="Y93" s="100"/>
      <c r="Z93" s="108"/>
      <c r="AA93" s="5"/>
      <c r="AB93" s="5"/>
    </row>
    <row r="94" spans="1:28" ht="19.5" customHeight="1">
      <c r="A94" s="124"/>
      <c r="B94" s="127"/>
      <c r="C94" s="116" t="s">
        <v>1391</v>
      </c>
      <c r="D94" s="117"/>
      <c r="E94" s="117"/>
      <c r="F94" s="117"/>
      <c r="G94" s="117"/>
      <c r="H94" s="117"/>
      <c r="I94" s="117"/>
      <c r="J94" s="117"/>
      <c r="K94" s="117"/>
      <c r="L94" s="118"/>
      <c r="M94" s="154">
        <f>SUM(I91:K93,S91:U92)</f>
        <v>2744000</v>
      </c>
      <c r="N94" s="164"/>
      <c r="O94" s="164"/>
      <c r="P94" s="164"/>
      <c r="Q94" s="164"/>
      <c r="R94" s="164"/>
      <c r="S94" s="164"/>
      <c r="T94" s="164"/>
      <c r="U94" s="164"/>
      <c r="V94" s="165"/>
      <c r="W94" s="109"/>
      <c r="X94" s="110"/>
      <c r="Y94" s="110"/>
      <c r="Z94" s="111"/>
      <c r="AA94" s="5"/>
      <c r="AB94" s="5"/>
    </row>
    <row r="95" spans="1:28" ht="19.5" customHeight="1">
      <c r="A95" s="122">
        <f>HYPERLINK("#交付一覧!A67",55)</f>
        <v>55</v>
      </c>
      <c r="B95" s="125" t="s">
        <v>1488</v>
      </c>
      <c r="C95" s="65">
        <v>1</v>
      </c>
      <c r="D95" s="105" t="s">
        <v>1489</v>
      </c>
      <c r="E95" s="128"/>
      <c r="F95" s="128"/>
      <c r="G95" s="128"/>
      <c r="H95" s="128"/>
      <c r="I95" s="157">
        <v>51500</v>
      </c>
      <c r="J95" s="158"/>
      <c r="K95" s="158"/>
      <c r="L95" s="66"/>
      <c r="M95" s="67">
        <v>3</v>
      </c>
      <c r="N95" s="105" t="s">
        <v>1491</v>
      </c>
      <c r="O95" s="128"/>
      <c r="P95" s="128"/>
      <c r="Q95" s="128"/>
      <c r="R95" s="128"/>
      <c r="S95" s="157">
        <v>550000</v>
      </c>
      <c r="T95" s="158"/>
      <c r="U95" s="158"/>
      <c r="V95" s="60"/>
      <c r="W95" s="104" t="s">
        <v>1585</v>
      </c>
      <c r="X95" s="105"/>
      <c r="Y95" s="105"/>
      <c r="Z95" s="106"/>
      <c r="AA95" s="5"/>
      <c r="AB95" s="5"/>
    </row>
    <row r="96" spans="1:28" ht="19.5" customHeight="1">
      <c r="A96" s="123"/>
      <c r="B96" s="126"/>
      <c r="C96" s="72">
        <v>2</v>
      </c>
      <c r="D96" s="112" t="s">
        <v>1490</v>
      </c>
      <c r="E96" s="113"/>
      <c r="F96" s="113"/>
      <c r="G96" s="113"/>
      <c r="H96" s="113"/>
      <c r="I96" s="161">
        <v>533000</v>
      </c>
      <c r="J96" s="162"/>
      <c r="K96" s="162"/>
      <c r="L96" s="73"/>
      <c r="M96" s="74">
        <v>4</v>
      </c>
      <c r="N96" s="112" t="s">
        <v>1492</v>
      </c>
      <c r="O96" s="113"/>
      <c r="P96" s="113"/>
      <c r="Q96" s="113"/>
      <c r="R96" s="113"/>
      <c r="S96" s="161">
        <v>492250</v>
      </c>
      <c r="T96" s="162"/>
      <c r="U96" s="162"/>
      <c r="V96" s="77"/>
      <c r="W96" s="107"/>
      <c r="X96" s="100"/>
      <c r="Y96" s="100"/>
      <c r="Z96" s="108"/>
      <c r="AA96" s="5"/>
      <c r="AB96" s="5"/>
    </row>
    <row r="97" spans="1:28" ht="19.5" customHeight="1">
      <c r="A97" s="124"/>
      <c r="B97" s="127"/>
      <c r="C97" s="116" t="s">
        <v>1469</v>
      </c>
      <c r="D97" s="117"/>
      <c r="E97" s="117"/>
      <c r="F97" s="117"/>
      <c r="G97" s="117"/>
      <c r="H97" s="117"/>
      <c r="I97" s="117"/>
      <c r="J97" s="117"/>
      <c r="K97" s="117"/>
      <c r="L97" s="118"/>
      <c r="M97" s="154">
        <f>SUM(I95:K96,S95:U96)</f>
        <v>1626750</v>
      </c>
      <c r="N97" s="155"/>
      <c r="O97" s="155"/>
      <c r="P97" s="155"/>
      <c r="Q97" s="155"/>
      <c r="R97" s="155"/>
      <c r="S97" s="155"/>
      <c r="T97" s="155"/>
      <c r="U97" s="155"/>
      <c r="V97" s="156"/>
      <c r="W97" s="109"/>
      <c r="X97" s="110"/>
      <c r="Y97" s="110"/>
      <c r="Z97" s="111"/>
      <c r="AA97" s="5"/>
      <c r="AB97" s="5"/>
    </row>
    <row r="98" spans="1:28" ht="18.75">
      <c r="A98" s="122">
        <f>HYPERLINK("#交付一覧!A76",61)</f>
        <v>61</v>
      </c>
      <c r="B98" s="125" t="s">
        <v>258</v>
      </c>
      <c r="C98" s="65">
        <v>1</v>
      </c>
      <c r="D98" s="105" t="s">
        <v>1633</v>
      </c>
      <c r="E98" s="128"/>
      <c r="F98" s="128"/>
      <c r="G98" s="128"/>
      <c r="H98" s="128"/>
      <c r="I98" s="157">
        <v>6033</v>
      </c>
      <c r="J98" s="158"/>
      <c r="K98" s="158"/>
      <c r="L98" s="66"/>
      <c r="M98" s="67">
        <v>3</v>
      </c>
      <c r="N98" s="105" t="s">
        <v>1231</v>
      </c>
      <c r="O98" s="128"/>
      <c r="P98" s="128"/>
      <c r="Q98" s="128"/>
      <c r="R98" s="128"/>
      <c r="S98" s="157">
        <v>2146</v>
      </c>
      <c r="T98" s="158"/>
      <c r="U98" s="158"/>
      <c r="V98" s="60"/>
      <c r="W98" s="104" t="s">
        <v>1232</v>
      </c>
      <c r="X98" s="105"/>
      <c r="Y98" s="105"/>
      <c r="Z98" s="106"/>
      <c r="AA98" s="5"/>
      <c r="AB98" s="5"/>
    </row>
    <row r="99" spans="1:28" ht="18.75">
      <c r="A99" s="123"/>
      <c r="B99" s="126"/>
      <c r="C99" s="72">
        <v>2</v>
      </c>
      <c r="D99" s="112" t="s">
        <v>1233</v>
      </c>
      <c r="E99" s="113"/>
      <c r="F99" s="113"/>
      <c r="G99" s="113"/>
      <c r="H99" s="113"/>
      <c r="I99" s="161">
        <v>23492</v>
      </c>
      <c r="J99" s="162"/>
      <c r="K99" s="162"/>
      <c r="L99" s="73"/>
      <c r="M99" s="74"/>
      <c r="N99" s="112"/>
      <c r="O99" s="113"/>
      <c r="P99" s="113"/>
      <c r="Q99" s="113"/>
      <c r="R99" s="113"/>
      <c r="S99" s="114"/>
      <c r="T99" s="115"/>
      <c r="U99" s="115"/>
      <c r="V99" s="77"/>
      <c r="W99" s="107"/>
      <c r="X99" s="100"/>
      <c r="Y99" s="100"/>
      <c r="Z99" s="108"/>
      <c r="AA99" s="5"/>
      <c r="AB99" s="5"/>
    </row>
    <row r="100" spans="1:28" ht="19.5" customHeight="1">
      <c r="A100" s="124"/>
      <c r="B100" s="127"/>
      <c r="C100" s="116" t="s">
        <v>1495</v>
      </c>
      <c r="D100" s="117"/>
      <c r="E100" s="117"/>
      <c r="F100" s="117"/>
      <c r="G100" s="117"/>
      <c r="H100" s="117"/>
      <c r="I100" s="117"/>
      <c r="J100" s="117"/>
      <c r="K100" s="117"/>
      <c r="L100" s="118"/>
      <c r="M100" s="154">
        <f>SUM(I98:K99,S98:U99)</f>
        <v>31671</v>
      </c>
      <c r="N100" s="155"/>
      <c r="O100" s="155"/>
      <c r="P100" s="155"/>
      <c r="Q100" s="155"/>
      <c r="R100" s="155"/>
      <c r="S100" s="155"/>
      <c r="T100" s="155"/>
      <c r="U100" s="155"/>
      <c r="V100" s="156"/>
      <c r="W100" s="109"/>
      <c r="X100" s="110"/>
      <c r="Y100" s="110"/>
      <c r="Z100" s="111"/>
      <c r="AA100" s="5"/>
      <c r="AB100" s="5"/>
    </row>
    <row r="101" spans="1:28" ht="27" customHeight="1">
      <c r="A101" s="122">
        <f>HYPERLINK("#交付一覧!A79",64)</f>
        <v>64</v>
      </c>
      <c r="B101" s="125" t="s">
        <v>268</v>
      </c>
      <c r="C101" s="65">
        <v>1</v>
      </c>
      <c r="D101" s="105" t="s">
        <v>1234</v>
      </c>
      <c r="E101" s="128"/>
      <c r="F101" s="128"/>
      <c r="G101" s="128"/>
      <c r="H101" s="128"/>
      <c r="I101" s="157">
        <v>391200</v>
      </c>
      <c r="J101" s="158"/>
      <c r="K101" s="158"/>
      <c r="L101" s="66"/>
      <c r="M101" s="67">
        <v>3</v>
      </c>
      <c r="N101" s="105" t="s">
        <v>1235</v>
      </c>
      <c r="O101" s="128"/>
      <c r="P101" s="128"/>
      <c r="Q101" s="128"/>
      <c r="R101" s="128"/>
      <c r="S101" s="157">
        <v>705600</v>
      </c>
      <c r="T101" s="158"/>
      <c r="U101" s="158"/>
      <c r="V101" s="60"/>
      <c r="W101" s="104" t="s">
        <v>1232</v>
      </c>
      <c r="X101" s="105"/>
      <c r="Y101" s="105"/>
      <c r="Z101" s="106"/>
      <c r="AA101" s="5"/>
      <c r="AB101" s="5"/>
    </row>
    <row r="102" spans="1:28" ht="19.5" customHeight="1">
      <c r="A102" s="123"/>
      <c r="B102" s="126"/>
      <c r="C102" s="72">
        <v>2</v>
      </c>
      <c r="D102" s="112" t="s">
        <v>1236</v>
      </c>
      <c r="E102" s="113"/>
      <c r="F102" s="113"/>
      <c r="G102" s="113"/>
      <c r="H102" s="113"/>
      <c r="I102" s="161">
        <v>706800</v>
      </c>
      <c r="J102" s="162"/>
      <c r="K102" s="162"/>
      <c r="L102" s="73"/>
      <c r="M102" s="74"/>
      <c r="N102" s="112"/>
      <c r="O102" s="113"/>
      <c r="P102" s="113"/>
      <c r="Q102" s="113"/>
      <c r="R102" s="113"/>
      <c r="S102" s="114"/>
      <c r="T102" s="115"/>
      <c r="U102" s="115"/>
      <c r="V102" s="77"/>
      <c r="W102" s="107"/>
      <c r="X102" s="100"/>
      <c r="Y102" s="100"/>
      <c r="Z102" s="108"/>
      <c r="AA102" s="5"/>
      <c r="AB102" s="5"/>
    </row>
    <row r="103" spans="1:28" ht="19.5" customHeight="1">
      <c r="A103" s="124"/>
      <c r="B103" s="127"/>
      <c r="C103" s="116" t="s">
        <v>1222</v>
      </c>
      <c r="D103" s="117"/>
      <c r="E103" s="117"/>
      <c r="F103" s="117"/>
      <c r="G103" s="117"/>
      <c r="H103" s="117"/>
      <c r="I103" s="117"/>
      <c r="J103" s="117"/>
      <c r="K103" s="117"/>
      <c r="L103" s="118"/>
      <c r="M103" s="154">
        <f>SUM(I101:K102,S101)</f>
        <v>1803600</v>
      </c>
      <c r="N103" s="155"/>
      <c r="O103" s="155"/>
      <c r="P103" s="155"/>
      <c r="Q103" s="155"/>
      <c r="R103" s="155"/>
      <c r="S103" s="155"/>
      <c r="T103" s="155"/>
      <c r="U103" s="155"/>
      <c r="V103" s="156"/>
      <c r="W103" s="109"/>
      <c r="X103" s="110"/>
      <c r="Y103" s="110"/>
      <c r="Z103" s="111"/>
      <c r="AA103" s="5"/>
      <c r="AB103" s="5"/>
    </row>
    <row r="104" spans="1:28" ht="19.5" customHeight="1">
      <c r="A104" s="122">
        <f>HYPERLINK("#交付一覧!A103",88)</f>
        <v>88</v>
      </c>
      <c r="B104" s="125" t="s">
        <v>615</v>
      </c>
      <c r="C104" s="65">
        <v>1</v>
      </c>
      <c r="D104" s="105" t="s">
        <v>1237</v>
      </c>
      <c r="E104" s="128"/>
      <c r="F104" s="128"/>
      <c r="G104" s="128"/>
      <c r="H104" s="128"/>
      <c r="I104" s="157">
        <v>428537</v>
      </c>
      <c r="J104" s="158"/>
      <c r="K104" s="158"/>
      <c r="L104" s="66"/>
      <c r="M104" s="70">
        <v>39</v>
      </c>
      <c r="N104" s="100" t="s">
        <v>1240</v>
      </c>
      <c r="O104" s="101"/>
      <c r="P104" s="101"/>
      <c r="Q104" s="101"/>
      <c r="R104" s="101"/>
      <c r="S104" s="159">
        <v>1779241</v>
      </c>
      <c r="T104" s="160"/>
      <c r="U104" s="160"/>
      <c r="V104" s="71"/>
      <c r="W104" s="104" t="s">
        <v>1232</v>
      </c>
      <c r="X104" s="105"/>
      <c r="Y104" s="105"/>
      <c r="Z104" s="106"/>
      <c r="AA104" s="5"/>
      <c r="AB104" s="5"/>
    </row>
    <row r="105" spans="1:28" ht="19.5" customHeight="1">
      <c r="A105" s="123"/>
      <c r="B105" s="126"/>
      <c r="C105" s="68">
        <v>2</v>
      </c>
      <c r="D105" s="100" t="s">
        <v>1239</v>
      </c>
      <c r="E105" s="101"/>
      <c r="F105" s="101"/>
      <c r="G105" s="101"/>
      <c r="H105" s="101"/>
      <c r="I105" s="159">
        <v>750787</v>
      </c>
      <c r="J105" s="160"/>
      <c r="K105" s="160"/>
      <c r="L105" s="69"/>
      <c r="M105" s="70">
        <v>40</v>
      </c>
      <c r="N105" s="100" t="s">
        <v>1242</v>
      </c>
      <c r="O105" s="101"/>
      <c r="P105" s="101"/>
      <c r="Q105" s="101"/>
      <c r="R105" s="101"/>
      <c r="S105" s="159">
        <v>758136</v>
      </c>
      <c r="T105" s="160"/>
      <c r="U105" s="160"/>
      <c r="V105" s="71"/>
      <c r="W105" s="107"/>
      <c r="X105" s="100"/>
      <c r="Y105" s="100"/>
      <c r="Z105" s="108"/>
      <c r="AA105" s="5"/>
      <c r="AB105" s="5"/>
    </row>
    <row r="106" spans="1:28" ht="18.75">
      <c r="A106" s="123"/>
      <c r="B106" s="126"/>
      <c r="C106" s="68">
        <v>3</v>
      </c>
      <c r="D106" s="100" t="s">
        <v>1241</v>
      </c>
      <c r="E106" s="101"/>
      <c r="F106" s="101"/>
      <c r="G106" s="101"/>
      <c r="H106" s="101"/>
      <c r="I106" s="159">
        <v>196045</v>
      </c>
      <c r="J106" s="160"/>
      <c r="K106" s="160"/>
      <c r="L106" s="69"/>
      <c r="M106" s="70">
        <v>41</v>
      </c>
      <c r="N106" s="100" t="s">
        <v>1244</v>
      </c>
      <c r="O106" s="101"/>
      <c r="P106" s="101"/>
      <c r="Q106" s="101"/>
      <c r="R106" s="101"/>
      <c r="S106" s="159">
        <v>1125954</v>
      </c>
      <c r="T106" s="160"/>
      <c r="U106" s="160"/>
      <c r="V106" s="71"/>
      <c r="W106" s="107"/>
      <c r="X106" s="100"/>
      <c r="Y106" s="100"/>
      <c r="Z106" s="108"/>
      <c r="AA106" s="5"/>
      <c r="AB106" s="5"/>
    </row>
    <row r="107" spans="1:28" ht="18.75">
      <c r="A107" s="123"/>
      <c r="B107" s="126"/>
      <c r="C107" s="68">
        <v>4</v>
      </c>
      <c r="D107" s="100" t="s">
        <v>1243</v>
      </c>
      <c r="E107" s="101"/>
      <c r="F107" s="101"/>
      <c r="G107" s="101"/>
      <c r="H107" s="101"/>
      <c r="I107" s="159">
        <v>493808</v>
      </c>
      <c r="J107" s="160"/>
      <c r="K107" s="160"/>
      <c r="L107" s="69"/>
      <c r="M107" s="70">
        <v>42</v>
      </c>
      <c r="N107" s="100" t="s">
        <v>1246</v>
      </c>
      <c r="O107" s="101"/>
      <c r="P107" s="101"/>
      <c r="Q107" s="101"/>
      <c r="R107" s="101"/>
      <c r="S107" s="159">
        <v>864060</v>
      </c>
      <c r="T107" s="160"/>
      <c r="U107" s="160"/>
      <c r="V107" s="71"/>
      <c r="W107" s="107"/>
      <c r="X107" s="100"/>
      <c r="Y107" s="100"/>
      <c r="Z107" s="108"/>
      <c r="AA107" s="5"/>
      <c r="AB107" s="5"/>
    </row>
    <row r="108" spans="1:28" ht="18.75">
      <c r="A108" s="123"/>
      <c r="B108" s="126"/>
      <c r="C108" s="68">
        <v>5</v>
      </c>
      <c r="D108" s="100" t="s">
        <v>1245</v>
      </c>
      <c r="E108" s="101"/>
      <c r="F108" s="101"/>
      <c r="G108" s="101"/>
      <c r="H108" s="101"/>
      <c r="I108" s="159">
        <v>298080</v>
      </c>
      <c r="J108" s="160"/>
      <c r="K108" s="160"/>
      <c r="L108" s="69"/>
      <c r="M108" s="70">
        <v>43</v>
      </c>
      <c r="N108" s="100" t="s">
        <v>1248</v>
      </c>
      <c r="O108" s="101"/>
      <c r="P108" s="101"/>
      <c r="Q108" s="101"/>
      <c r="R108" s="101"/>
      <c r="S108" s="159">
        <v>1342590</v>
      </c>
      <c r="T108" s="160"/>
      <c r="U108" s="160"/>
      <c r="V108" s="71"/>
      <c r="W108" s="107"/>
      <c r="X108" s="100"/>
      <c r="Y108" s="100"/>
      <c r="Z108" s="108"/>
      <c r="AA108" s="5"/>
      <c r="AB108" s="5"/>
    </row>
    <row r="109" spans="1:28" ht="18.75">
      <c r="A109" s="123"/>
      <c r="B109" s="126"/>
      <c r="C109" s="68">
        <v>6</v>
      </c>
      <c r="D109" s="100" t="s">
        <v>1247</v>
      </c>
      <c r="E109" s="101"/>
      <c r="F109" s="101"/>
      <c r="G109" s="101"/>
      <c r="H109" s="101"/>
      <c r="I109" s="159">
        <v>176897</v>
      </c>
      <c r="J109" s="160"/>
      <c r="K109" s="160"/>
      <c r="L109" s="69"/>
      <c r="M109" s="70">
        <v>44</v>
      </c>
      <c r="N109" s="100" t="s">
        <v>1250</v>
      </c>
      <c r="O109" s="101"/>
      <c r="P109" s="101"/>
      <c r="Q109" s="101"/>
      <c r="R109" s="101"/>
      <c r="S109" s="159">
        <v>657219</v>
      </c>
      <c r="T109" s="160"/>
      <c r="U109" s="160"/>
      <c r="V109" s="71"/>
      <c r="W109" s="107"/>
      <c r="X109" s="100"/>
      <c r="Y109" s="100"/>
      <c r="Z109" s="108"/>
      <c r="AA109" s="5"/>
      <c r="AB109" s="5"/>
    </row>
    <row r="110" spans="1:28" ht="18.75" customHeight="1">
      <c r="A110" s="123"/>
      <c r="B110" s="126"/>
      <c r="C110" s="68">
        <v>7</v>
      </c>
      <c r="D110" s="100" t="s">
        <v>1249</v>
      </c>
      <c r="E110" s="100"/>
      <c r="F110" s="100"/>
      <c r="G110" s="100"/>
      <c r="H110" s="100"/>
      <c r="I110" s="159">
        <v>108284</v>
      </c>
      <c r="J110" s="159"/>
      <c r="K110" s="159"/>
      <c r="L110" s="69"/>
      <c r="M110" s="70">
        <v>45</v>
      </c>
      <c r="N110" s="100" t="s">
        <v>1252</v>
      </c>
      <c r="O110" s="101"/>
      <c r="P110" s="101"/>
      <c r="Q110" s="101"/>
      <c r="R110" s="101"/>
      <c r="S110" s="159">
        <v>340747</v>
      </c>
      <c r="T110" s="160"/>
      <c r="U110" s="160"/>
      <c r="V110" s="71"/>
      <c r="W110" s="107"/>
      <c r="X110" s="100"/>
      <c r="Y110" s="100"/>
      <c r="Z110" s="108"/>
      <c r="AA110" s="5"/>
      <c r="AB110" s="5"/>
    </row>
    <row r="111" spans="1:28" ht="18.75">
      <c r="A111" s="123"/>
      <c r="B111" s="126"/>
      <c r="C111" s="68">
        <v>8</v>
      </c>
      <c r="D111" s="100" t="s">
        <v>1251</v>
      </c>
      <c r="E111" s="101"/>
      <c r="F111" s="101"/>
      <c r="G111" s="101"/>
      <c r="H111" s="101"/>
      <c r="I111" s="159">
        <v>423000</v>
      </c>
      <c r="J111" s="160"/>
      <c r="K111" s="160"/>
      <c r="L111" s="69"/>
      <c r="M111" s="70">
        <v>46</v>
      </c>
      <c r="N111" s="100" t="s">
        <v>1253</v>
      </c>
      <c r="O111" s="101"/>
      <c r="P111" s="101"/>
      <c r="Q111" s="101"/>
      <c r="R111" s="101"/>
      <c r="S111" s="159">
        <v>1668107</v>
      </c>
      <c r="T111" s="160"/>
      <c r="U111" s="160"/>
      <c r="V111" s="71"/>
      <c r="W111" s="107"/>
      <c r="X111" s="100"/>
      <c r="Y111" s="100"/>
      <c r="Z111" s="108"/>
      <c r="AA111" s="5"/>
      <c r="AB111" s="5"/>
    </row>
    <row r="112" spans="1:28" ht="18.75">
      <c r="A112" s="123"/>
      <c r="B112" s="126"/>
      <c r="C112" s="68">
        <v>9</v>
      </c>
      <c r="D112" s="100" t="s">
        <v>1254</v>
      </c>
      <c r="E112" s="101"/>
      <c r="F112" s="101"/>
      <c r="G112" s="101"/>
      <c r="H112" s="101"/>
      <c r="I112" s="159">
        <v>466020</v>
      </c>
      <c r="J112" s="160"/>
      <c r="K112" s="160"/>
      <c r="L112" s="69"/>
      <c r="M112" s="70">
        <v>47</v>
      </c>
      <c r="N112" s="100" t="s">
        <v>1255</v>
      </c>
      <c r="O112" s="101"/>
      <c r="P112" s="101"/>
      <c r="Q112" s="101"/>
      <c r="R112" s="101"/>
      <c r="S112" s="159">
        <v>1413883</v>
      </c>
      <c r="T112" s="160"/>
      <c r="U112" s="160"/>
      <c r="V112" s="71"/>
      <c r="W112" s="107"/>
      <c r="X112" s="100"/>
      <c r="Y112" s="100"/>
      <c r="Z112" s="108"/>
      <c r="AA112" s="5"/>
      <c r="AB112" s="5"/>
    </row>
    <row r="113" spans="1:28" ht="18.75">
      <c r="A113" s="123"/>
      <c r="B113" s="126"/>
      <c r="C113" s="68">
        <v>10</v>
      </c>
      <c r="D113" s="100" t="s">
        <v>1256</v>
      </c>
      <c r="E113" s="101"/>
      <c r="F113" s="101"/>
      <c r="G113" s="101"/>
      <c r="H113" s="101"/>
      <c r="I113" s="159">
        <v>203688</v>
      </c>
      <c r="J113" s="160"/>
      <c r="K113" s="160"/>
      <c r="L113" s="69"/>
      <c r="M113" s="70">
        <v>48</v>
      </c>
      <c r="N113" s="100" t="s">
        <v>1257</v>
      </c>
      <c r="O113" s="101"/>
      <c r="P113" s="101"/>
      <c r="Q113" s="101"/>
      <c r="R113" s="101"/>
      <c r="S113" s="159">
        <v>385813</v>
      </c>
      <c r="T113" s="160"/>
      <c r="U113" s="160"/>
      <c r="V113" s="71"/>
      <c r="W113" s="107"/>
      <c r="X113" s="100"/>
      <c r="Y113" s="100"/>
      <c r="Z113" s="108"/>
      <c r="AA113" s="5"/>
      <c r="AB113" s="5"/>
    </row>
    <row r="114" spans="1:28" ht="18.75">
      <c r="A114" s="123"/>
      <c r="B114" s="126"/>
      <c r="C114" s="68">
        <v>11</v>
      </c>
      <c r="D114" s="100" t="s">
        <v>1258</v>
      </c>
      <c r="E114" s="101"/>
      <c r="F114" s="101"/>
      <c r="G114" s="101"/>
      <c r="H114" s="101"/>
      <c r="I114" s="159">
        <v>897639</v>
      </c>
      <c r="J114" s="160"/>
      <c r="K114" s="160"/>
      <c r="L114" s="69"/>
      <c r="M114" s="70">
        <v>49</v>
      </c>
      <c r="N114" s="100" t="s">
        <v>1259</v>
      </c>
      <c r="O114" s="101"/>
      <c r="P114" s="101"/>
      <c r="Q114" s="101"/>
      <c r="R114" s="101"/>
      <c r="S114" s="159">
        <v>303354</v>
      </c>
      <c r="T114" s="160"/>
      <c r="U114" s="160"/>
      <c r="V114" s="71"/>
      <c r="W114" s="107"/>
      <c r="X114" s="100"/>
      <c r="Y114" s="100"/>
      <c r="Z114" s="108"/>
      <c r="AA114" s="5"/>
      <c r="AB114" s="5"/>
    </row>
    <row r="115" spans="1:28" ht="18.75">
      <c r="A115" s="123"/>
      <c r="B115" s="126"/>
      <c r="C115" s="68">
        <v>12</v>
      </c>
      <c r="D115" s="100" t="s">
        <v>1260</v>
      </c>
      <c r="E115" s="101"/>
      <c r="F115" s="101"/>
      <c r="G115" s="101"/>
      <c r="H115" s="101"/>
      <c r="I115" s="159">
        <v>337701</v>
      </c>
      <c r="J115" s="160"/>
      <c r="K115" s="160"/>
      <c r="L115" s="69"/>
      <c r="M115" s="70">
        <v>50</v>
      </c>
      <c r="N115" s="100" t="s">
        <v>1261</v>
      </c>
      <c r="O115" s="101"/>
      <c r="P115" s="101"/>
      <c r="Q115" s="101"/>
      <c r="R115" s="101"/>
      <c r="S115" s="159">
        <v>323067</v>
      </c>
      <c r="T115" s="160"/>
      <c r="U115" s="160"/>
      <c r="V115" s="71"/>
      <c r="W115" s="107"/>
      <c r="X115" s="100"/>
      <c r="Y115" s="100"/>
      <c r="Z115" s="108"/>
      <c r="AA115" s="5"/>
      <c r="AB115" s="5"/>
    </row>
    <row r="116" spans="1:28" ht="18.75">
      <c r="A116" s="123"/>
      <c r="B116" s="126"/>
      <c r="C116" s="68">
        <v>13</v>
      </c>
      <c r="D116" s="100" t="s">
        <v>1262</v>
      </c>
      <c r="E116" s="101"/>
      <c r="F116" s="101"/>
      <c r="G116" s="101"/>
      <c r="H116" s="101"/>
      <c r="I116" s="159">
        <v>444897</v>
      </c>
      <c r="J116" s="160"/>
      <c r="K116" s="160"/>
      <c r="L116" s="69"/>
      <c r="M116" s="70">
        <v>51</v>
      </c>
      <c r="N116" s="100" t="s">
        <v>1263</v>
      </c>
      <c r="O116" s="101"/>
      <c r="P116" s="101"/>
      <c r="Q116" s="101"/>
      <c r="R116" s="101"/>
      <c r="S116" s="159">
        <v>263000</v>
      </c>
      <c r="T116" s="160"/>
      <c r="U116" s="160"/>
      <c r="V116" s="71"/>
      <c r="W116" s="107"/>
      <c r="X116" s="100"/>
      <c r="Y116" s="100"/>
      <c r="Z116" s="108"/>
      <c r="AA116" s="5"/>
      <c r="AB116" s="5"/>
    </row>
    <row r="117" spans="1:28" ht="18.75">
      <c r="A117" s="123"/>
      <c r="B117" s="126"/>
      <c r="C117" s="68">
        <v>14</v>
      </c>
      <c r="D117" s="100" t="s">
        <v>1264</v>
      </c>
      <c r="E117" s="101"/>
      <c r="F117" s="101"/>
      <c r="G117" s="101"/>
      <c r="H117" s="101"/>
      <c r="I117" s="159">
        <v>545988</v>
      </c>
      <c r="J117" s="160"/>
      <c r="K117" s="160"/>
      <c r="L117" s="69"/>
      <c r="M117" s="70">
        <v>52</v>
      </c>
      <c r="N117" s="100" t="s">
        <v>1265</v>
      </c>
      <c r="O117" s="101"/>
      <c r="P117" s="101"/>
      <c r="Q117" s="101"/>
      <c r="R117" s="101"/>
      <c r="S117" s="159">
        <v>2413581</v>
      </c>
      <c r="T117" s="160"/>
      <c r="U117" s="160"/>
      <c r="V117" s="71"/>
      <c r="W117" s="107"/>
      <c r="X117" s="100"/>
      <c r="Y117" s="100"/>
      <c r="Z117" s="108"/>
      <c r="AA117" s="5"/>
      <c r="AB117" s="5"/>
    </row>
    <row r="118" spans="1:28" ht="18.75">
      <c r="A118" s="123"/>
      <c r="B118" s="126"/>
      <c r="C118" s="68">
        <v>15</v>
      </c>
      <c r="D118" s="100" t="s">
        <v>1266</v>
      </c>
      <c r="E118" s="101"/>
      <c r="F118" s="101"/>
      <c r="G118" s="101"/>
      <c r="H118" s="101"/>
      <c r="I118" s="159">
        <v>722724</v>
      </c>
      <c r="J118" s="160"/>
      <c r="K118" s="160"/>
      <c r="L118" s="69"/>
      <c r="M118" s="70">
        <v>53</v>
      </c>
      <c r="N118" s="100" t="s">
        <v>1267</v>
      </c>
      <c r="O118" s="101"/>
      <c r="P118" s="101"/>
      <c r="Q118" s="101"/>
      <c r="R118" s="101"/>
      <c r="S118" s="159">
        <v>2754644</v>
      </c>
      <c r="T118" s="160"/>
      <c r="U118" s="160"/>
      <c r="V118" s="71"/>
      <c r="W118" s="107"/>
      <c r="X118" s="100"/>
      <c r="Y118" s="100"/>
      <c r="Z118" s="108"/>
      <c r="AA118" s="5"/>
      <c r="AB118" s="5"/>
    </row>
    <row r="119" spans="1:28" ht="18.75">
      <c r="A119" s="123"/>
      <c r="B119" s="126"/>
      <c r="C119" s="68">
        <v>16</v>
      </c>
      <c r="D119" s="100" t="s">
        <v>1268</v>
      </c>
      <c r="E119" s="101"/>
      <c r="F119" s="101"/>
      <c r="G119" s="101"/>
      <c r="H119" s="101"/>
      <c r="I119" s="159">
        <v>152183</v>
      </c>
      <c r="J119" s="160"/>
      <c r="K119" s="160"/>
      <c r="L119" s="69"/>
      <c r="M119" s="70">
        <v>54</v>
      </c>
      <c r="N119" s="100" t="s">
        <v>1269</v>
      </c>
      <c r="O119" s="101"/>
      <c r="P119" s="101"/>
      <c r="Q119" s="101"/>
      <c r="R119" s="101"/>
      <c r="S119" s="159">
        <v>992730</v>
      </c>
      <c r="T119" s="160"/>
      <c r="U119" s="160"/>
      <c r="V119" s="71"/>
      <c r="W119" s="107"/>
      <c r="X119" s="100"/>
      <c r="Y119" s="100"/>
      <c r="Z119" s="108"/>
      <c r="AA119" s="5"/>
      <c r="AB119" s="5"/>
    </row>
    <row r="120" spans="1:28" ht="18.75">
      <c r="A120" s="123"/>
      <c r="B120" s="126"/>
      <c r="C120" s="68">
        <v>17</v>
      </c>
      <c r="D120" s="100" t="s">
        <v>1270</v>
      </c>
      <c r="E120" s="101"/>
      <c r="F120" s="101"/>
      <c r="G120" s="101"/>
      <c r="H120" s="101"/>
      <c r="I120" s="159">
        <v>374027</v>
      </c>
      <c r="J120" s="160"/>
      <c r="K120" s="160"/>
      <c r="L120" s="69"/>
      <c r="M120" s="70">
        <v>55</v>
      </c>
      <c r="N120" s="100" t="s">
        <v>1271</v>
      </c>
      <c r="O120" s="101"/>
      <c r="P120" s="101"/>
      <c r="Q120" s="101"/>
      <c r="R120" s="101"/>
      <c r="S120" s="159">
        <v>979298</v>
      </c>
      <c r="T120" s="160"/>
      <c r="U120" s="160"/>
      <c r="V120" s="71"/>
      <c r="W120" s="107"/>
      <c r="X120" s="100"/>
      <c r="Y120" s="100"/>
      <c r="Z120" s="108"/>
      <c r="AA120" s="5"/>
      <c r="AB120" s="5"/>
    </row>
    <row r="121" spans="1:28" ht="18.75">
      <c r="A121" s="123"/>
      <c r="B121" s="126"/>
      <c r="C121" s="68">
        <v>18</v>
      </c>
      <c r="D121" s="100" t="s">
        <v>1275</v>
      </c>
      <c r="E121" s="101"/>
      <c r="F121" s="101"/>
      <c r="G121" s="101"/>
      <c r="H121" s="101"/>
      <c r="I121" s="159">
        <v>560766</v>
      </c>
      <c r="J121" s="160"/>
      <c r="K121" s="160"/>
      <c r="L121" s="69"/>
      <c r="M121" s="70">
        <v>56</v>
      </c>
      <c r="N121" s="100" t="s">
        <v>1272</v>
      </c>
      <c r="O121" s="101"/>
      <c r="P121" s="101"/>
      <c r="Q121" s="101"/>
      <c r="R121" s="101"/>
      <c r="S121" s="159">
        <v>1534127</v>
      </c>
      <c r="T121" s="160"/>
      <c r="U121" s="160"/>
      <c r="V121" s="71"/>
      <c r="W121" s="107"/>
      <c r="X121" s="100"/>
      <c r="Y121" s="100"/>
      <c r="Z121" s="108"/>
      <c r="AA121" s="5"/>
      <c r="AB121" s="5"/>
    </row>
    <row r="122" spans="1:28" ht="18.75">
      <c r="A122" s="123"/>
      <c r="B122" s="126"/>
      <c r="C122" s="68">
        <v>19</v>
      </c>
      <c r="D122" s="100" t="s">
        <v>1278</v>
      </c>
      <c r="E122" s="101"/>
      <c r="F122" s="101"/>
      <c r="G122" s="101"/>
      <c r="H122" s="101"/>
      <c r="I122" s="159">
        <v>804634</v>
      </c>
      <c r="J122" s="160"/>
      <c r="K122" s="160"/>
      <c r="L122" s="69"/>
      <c r="M122" s="70">
        <v>57</v>
      </c>
      <c r="N122" s="100" t="s">
        <v>1273</v>
      </c>
      <c r="O122" s="101"/>
      <c r="P122" s="101"/>
      <c r="Q122" s="101"/>
      <c r="R122" s="101"/>
      <c r="S122" s="159">
        <v>1738388</v>
      </c>
      <c r="T122" s="160"/>
      <c r="U122" s="160"/>
      <c r="V122" s="71"/>
      <c r="W122" s="107"/>
      <c r="X122" s="100"/>
      <c r="Y122" s="100"/>
      <c r="Z122" s="108"/>
      <c r="AA122" s="5"/>
      <c r="AB122" s="5"/>
    </row>
    <row r="123" spans="1:28" ht="18.75">
      <c r="A123" s="123"/>
      <c r="B123" s="126"/>
      <c r="C123" s="68">
        <v>20</v>
      </c>
      <c r="D123" s="100" t="s">
        <v>1281</v>
      </c>
      <c r="E123" s="101"/>
      <c r="F123" s="101"/>
      <c r="G123" s="101"/>
      <c r="H123" s="101"/>
      <c r="I123" s="159">
        <v>1078693</v>
      </c>
      <c r="J123" s="160"/>
      <c r="K123" s="160"/>
      <c r="L123" s="69"/>
      <c r="M123" s="70">
        <v>58</v>
      </c>
      <c r="N123" s="100" t="s">
        <v>1274</v>
      </c>
      <c r="O123" s="101"/>
      <c r="P123" s="101"/>
      <c r="Q123" s="101"/>
      <c r="R123" s="101"/>
      <c r="S123" s="159">
        <v>2345597</v>
      </c>
      <c r="T123" s="160"/>
      <c r="U123" s="160"/>
      <c r="V123" s="71"/>
      <c r="W123" s="107"/>
      <c r="X123" s="100"/>
      <c r="Y123" s="100"/>
      <c r="Z123" s="108"/>
      <c r="AA123" s="5"/>
      <c r="AB123" s="5"/>
    </row>
    <row r="124" spans="1:28" ht="18.75">
      <c r="A124" s="123"/>
      <c r="B124" s="126"/>
      <c r="C124" s="68">
        <v>21</v>
      </c>
      <c r="D124" s="100" t="s">
        <v>1283</v>
      </c>
      <c r="E124" s="101"/>
      <c r="F124" s="101"/>
      <c r="G124" s="101"/>
      <c r="H124" s="101"/>
      <c r="I124" s="159">
        <v>1413729</v>
      </c>
      <c r="J124" s="160"/>
      <c r="K124" s="160"/>
      <c r="L124" s="69"/>
      <c r="M124" s="70">
        <v>59</v>
      </c>
      <c r="N124" s="100" t="s">
        <v>1276</v>
      </c>
      <c r="O124" s="101"/>
      <c r="P124" s="101"/>
      <c r="Q124" s="101"/>
      <c r="R124" s="101"/>
      <c r="S124" s="159">
        <v>1434900</v>
      </c>
      <c r="T124" s="160"/>
      <c r="U124" s="160"/>
      <c r="V124" s="71"/>
      <c r="W124" s="107"/>
      <c r="X124" s="100"/>
      <c r="Y124" s="100"/>
      <c r="Z124" s="108"/>
      <c r="AA124" s="5"/>
      <c r="AB124" s="5"/>
    </row>
    <row r="125" spans="1:28" ht="18.75">
      <c r="A125" s="123"/>
      <c r="B125" s="126"/>
      <c r="C125" s="68">
        <v>22</v>
      </c>
      <c r="D125" s="100" t="s">
        <v>1285</v>
      </c>
      <c r="E125" s="101"/>
      <c r="F125" s="101"/>
      <c r="G125" s="101"/>
      <c r="H125" s="101"/>
      <c r="I125" s="159">
        <v>368240</v>
      </c>
      <c r="J125" s="160"/>
      <c r="K125" s="160"/>
      <c r="L125" s="69"/>
      <c r="M125" s="70">
        <v>60</v>
      </c>
      <c r="N125" s="100" t="s">
        <v>1277</v>
      </c>
      <c r="O125" s="101"/>
      <c r="P125" s="101"/>
      <c r="Q125" s="101"/>
      <c r="R125" s="101"/>
      <c r="S125" s="159">
        <v>972903</v>
      </c>
      <c r="T125" s="160"/>
      <c r="U125" s="160"/>
      <c r="V125" s="71"/>
      <c r="W125" s="107"/>
      <c r="X125" s="100"/>
      <c r="Y125" s="100"/>
      <c r="Z125" s="108"/>
      <c r="AA125" s="5"/>
      <c r="AB125" s="5"/>
    </row>
    <row r="126" spans="1:28" ht="18.75">
      <c r="A126" s="123"/>
      <c r="B126" s="126"/>
      <c r="C126" s="68">
        <v>23</v>
      </c>
      <c r="D126" s="100" t="s">
        <v>1287</v>
      </c>
      <c r="E126" s="101"/>
      <c r="F126" s="101"/>
      <c r="G126" s="101"/>
      <c r="H126" s="101"/>
      <c r="I126" s="159">
        <v>677117</v>
      </c>
      <c r="J126" s="160"/>
      <c r="K126" s="160"/>
      <c r="L126" s="69"/>
      <c r="M126" s="70">
        <v>61</v>
      </c>
      <c r="N126" s="100" t="s">
        <v>1279</v>
      </c>
      <c r="O126" s="101"/>
      <c r="P126" s="101"/>
      <c r="Q126" s="101"/>
      <c r="R126" s="101"/>
      <c r="S126" s="159">
        <v>1533839</v>
      </c>
      <c r="T126" s="160"/>
      <c r="U126" s="160"/>
      <c r="V126" s="71"/>
      <c r="W126" s="107"/>
      <c r="X126" s="100"/>
      <c r="Y126" s="100"/>
      <c r="Z126" s="108"/>
      <c r="AA126" s="5"/>
      <c r="AB126" s="5"/>
    </row>
    <row r="127" spans="1:28" ht="18.75">
      <c r="A127" s="123"/>
      <c r="B127" s="126"/>
      <c r="C127" s="68">
        <v>24</v>
      </c>
      <c r="D127" s="100" t="s">
        <v>1288</v>
      </c>
      <c r="E127" s="101"/>
      <c r="F127" s="101"/>
      <c r="G127" s="101"/>
      <c r="H127" s="101"/>
      <c r="I127" s="159">
        <v>511162</v>
      </c>
      <c r="J127" s="160"/>
      <c r="K127" s="160"/>
      <c r="L127" s="69"/>
      <c r="M127" s="70">
        <v>62</v>
      </c>
      <c r="N127" s="100" t="s">
        <v>1280</v>
      </c>
      <c r="O127" s="101"/>
      <c r="P127" s="101"/>
      <c r="Q127" s="101"/>
      <c r="R127" s="101"/>
      <c r="S127" s="159">
        <v>482201</v>
      </c>
      <c r="T127" s="160"/>
      <c r="U127" s="160"/>
      <c r="V127" s="71"/>
      <c r="W127" s="107"/>
      <c r="X127" s="100"/>
      <c r="Y127" s="100"/>
      <c r="Z127" s="108"/>
      <c r="AA127" s="5"/>
      <c r="AB127" s="5"/>
    </row>
    <row r="128" spans="1:28" ht="18.75">
      <c r="A128" s="123"/>
      <c r="B128" s="126"/>
      <c r="C128" s="68">
        <v>25</v>
      </c>
      <c r="D128" s="100" t="s">
        <v>1290</v>
      </c>
      <c r="E128" s="101"/>
      <c r="F128" s="101"/>
      <c r="G128" s="101"/>
      <c r="H128" s="101"/>
      <c r="I128" s="159">
        <v>668527</v>
      </c>
      <c r="J128" s="160"/>
      <c r="K128" s="160"/>
      <c r="L128" s="69"/>
      <c r="M128" s="70">
        <v>63</v>
      </c>
      <c r="N128" s="100" t="s">
        <v>1282</v>
      </c>
      <c r="O128" s="101"/>
      <c r="P128" s="101"/>
      <c r="Q128" s="101"/>
      <c r="R128" s="101"/>
      <c r="S128" s="159">
        <v>1089398</v>
      </c>
      <c r="T128" s="160"/>
      <c r="U128" s="160"/>
      <c r="V128" s="71"/>
      <c r="W128" s="107"/>
      <c r="X128" s="100"/>
      <c r="Y128" s="100"/>
      <c r="Z128" s="108"/>
      <c r="AA128" s="5"/>
      <c r="AB128" s="5"/>
    </row>
    <row r="129" spans="1:28" ht="18.75">
      <c r="A129" s="123"/>
      <c r="B129" s="126"/>
      <c r="C129" s="68">
        <v>26</v>
      </c>
      <c r="D129" s="100" t="s">
        <v>1292</v>
      </c>
      <c r="E129" s="101"/>
      <c r="F129" s="101"/>
      <c r="G129" s="101"/>
      <c r="H129" s="101"/>
      <c r="I129" s="159">
        <v>1672911</v>
      </c>
      <c r="J129" s="160"/>
      <c r="K129" s="160"/>
      <c r="L129" s="69"/>
      <c r="M129" s="70">
        <v>64</v>
      </c>
      <c r="N129" s="100" t="s">
        <v>1284</v>
      </c>
      <c r="O129" s="101"/>
      <c r="P129" s="101"/>
      <c r="Q129" s="101"/>
      <c r="R129" s="101"/>
      <c r="S129" s="159">
        <v>1272975</v>
      </c>
      <c r="T129" s="160"/>
      <c r="U129" s="160"/>
      <c r="V129" s="71"/>
      <c r="W129" s="107"/>
      <c r="X129" s="100"/>
      <c r="Y129" s="100"/>
      <c r="Z129" s="108"/>
      <c r="AA129" s="5"/>
      <c r="AB129" s="5"/>
    </row>
    <row r="130" spans="1:28" ht="18.75">
      <c r="A130" s="123"/>
      <c r="B130" s="126"/>
      <c r="C130" s="68">
        <v>27</v>
      </c>
      <c r="D130" s="100" t="s">
        <v>1294</v>
      </c>
      <c r="E130" s="101"/>
      <c r="F130" s="101"/>
      <c r="G130" s="101"/>
      <c r="H130" s="101"/>
      <c r="I130" s="159">
        <v>1394645</v>
      </c>
      <c r="J130" s="160"/>
      <c r="K130" s="160"/>
      <c r="L130" s="69"/>
      <c r="M130" s="70">
        <v>65</v>
      </c>
      <c r="N130" s="100" t="s">
        <v>1286</v>
      </c>
      <c r="O130" s="101"/>
      <c r="P130" s="101"/>
      <c r="Q130" s="101"/>
      <c r="R130" s="101"/>
      <c r="S130" s="159">
        <v>200974</v>
      </c>
      <c r="T130" s="160"/>
      <c r="U130" s="160"/>
      <c r="V130" s="71"/>
      <c r="W130" s="107"/>
      <c r="X130" s="100"/>
      <c r="Y130" s="100"/>
      <c r="Z130" s="108"/>
      <c r="AA130" s="5"/>
      <c r="AB130" s="5"/>
    </row>
    <row r="131" spans="1:28" ht="18.75">
      <c r="A131" s="123"/>
      <c r="B131" s="126"/>
      <c r="C131" s="68">
        <v>28</v>
      </c>
      <c r="D131" s="100" t="s">
        <v>1296</v>
      </c>
      <c r="E131" s="101"/>
      <c r="F131" s="101"/>
      <c r="G131" s="101"/>
      <c r="H131" s="101"/>
      <c r="I131" s="159">
        <v>2599700</v>
      </c>
      <c r="J131" s="160"/>
      <c r="K131" s="160"/>
      <c r="L131" s="69"/>
      <c r="M131" s="70">
        <v>66</v>
      </c>
      <c r="N131" s="100" t="s">
        <v>1289</v>
      </c>
      <c r="O131" s="101"/>
      <c r="P131" s="101"/>
      <c r="Q131" s="101"/>
      <c r="R131" s="101"/>
      <c r="S131" s="159">
        <v>1188325</v>
      </c>
      <c r="T131" s="160"/>
      <c r="U131" s="160"/>
      <c r="V131" s="71"/>
      <c r="W131" s="107"/>
      <c r="X131" s="100"/>
      <c r="Y131" s="100"/>
      <c r="Z131" s="108"/>
      <c r="AA131" s="5"/>
      <c r="AB131" s="5"/>
    </row>
    <row r="132" spans="1:28" ht="18.75">
      <c r="A132" s="123"/>
      <c r="B132" s="126"/>
      <c r="C132" s="68">
        <v>29</v>
      </c>
      <c r="D132" s="100" t="s">
        <v>1298</v>
      </c>
      <c r="E132" s="101"/>
      <c r="F132" s="101"/>
      <c r="G132" s="101"/>
      <c r="H132" s="101"/>
      <c r="I132" s="159">
        <v>831574</v>
      </c>
      <c r="J132" s="160"/>
      <c r="K132" s="160"/>
      <c r="L132" s="69"/>
      <c r="M132" s="70">
        <v>67</v>
      </c>
      <c r="N132" s="100" t="s">
        <v>1291</v>
      </c>
      <c r="O132" s="101"/>
      <c r="P132" s="101"/>
      <c r="Q132" s="101"/>
      <c r="R132" s="101"/>
      <c r="S132" s="159">
        <v>531108</v>
      </c>
      <c r="T132" s="160"/>
      <c r="U132" s="160"/>
      <c r="V132" s="71"/>
      <c r="W132" s="107"/>
      <c r="X132" s="100"/>
      <c r="Y132" s="100"/>
      <c r="Z132" s="108"/>
      <c r="AA132" s="5"/>
      <c r="AB132" s="5"/>
    </row>
    <row r="133" spans="1:28" ht="18.75">
      <c r="A133" s="123"/>
      <c r="B133" s="126"/>
      <c r="C133" s="68">
        <v>30</v>
      </c>
      <c r="D133" s="100" t="s">
        <v>1299</v>
      </c>
      <c r="E133" s="101"/>
      <c r="F133" s="101"/>
      <c r="G133" s="101"/>
      <c r="H133" s="101"/>
      <c r="I133" s="159">
        <v>837451</v>
      </c>
      <c r="J133" s="160"/>
      <c r="K133" s="160"/>
      <c r="L133" s="69"/>
      <c r="M133" s="70">
        <v>68</v>
      </c>
      <c r="N133" s="100" t="s">
        <v>1293</v>
      </c>
      <c r="O133" s="101"/>
      <c r="P133" s="101"/>
      <c r="Q133" s="101"/>
      <c r="R133" s="101"/>
      <c r="S133" s="159">
        <v>1276216</v>
      </c>
      <c r="T133" s="160"/>
      <c r="U133" s="160"/>
      <c r="V133" s="71"/>
      <c r="W133" s="107"/>
      <c r="X133" s="100"/>
      <c r="Y133" s="100"/>
      <c r="Z133" s="108"/>
      <c r="AA133" s="5"/>
      <c r="AB133" s="5"/>
    </row>
    <row r="134" spans="1:28" ht="18.75">
      <c r="A134" s="123"/>
      <c r="B134" s="126"/>
      <c r="C134" s="68">
        <v>31</v>
      </c>
      <c r="D134" s="100" t="s">
        <v>1300</v>
      </c>
      <c r="E134" s="101"/>
      <c r="F134" s="101"/>
      <c r="G134" s="101"/>
      <c r="H134" s="101"/>
      <c r="I134" s="159">
        <v>1041399</v>
      </c>
      <c r="J134" s="160"/>
      <c r="K134" s="160"/>
      <c r="L134" s="69"/>
      <c r="M134" s="70">
        <v>69</v>
      </c>
      <c r="N134" s="100" t="s">
        <v>1295</v>
      </c>
      <c r="O134" s="101"/>
      <c r="P134" s="101"/>
      <c r="Q134" s="101"/>
      <c r="R134" s="101"/>
      <c r="S134" s="159">
        <v>1231192</v>
      </c>
      <c r="T134" s="160"/>
      <c r="U134" s="160"/>
      <c r="V134" s="71"/>
      <c r="W134" s="107"/>
      <c r="X134" s="100"/>
      <c r="Y134" s="100"/>
      <c r="Z134" s="108"/>
      <c r="AA134" s="5"/>
      <c r="AB134" s="5"/>
    </row>
    <row r="135" spans="1:28" ht="18.75">
      <c r="A135" s="123"/>
      <c r="B135" s="126"/>
      <c r="C135" s="68">
        <v>32</v>
      </c>
      <c r="D135" s="100" t="s">
        <v>1302</v>
      </c>
      <c r="E135" s="101"/>
      <c r="F135" s="101"/>
      <c r="G135" s="101"/>
      <c r="H135" s="101"/>
      <c r="I135" s="159">
        <v>753352</v>
      </c>
      <c r="J135" s="160"/>
      <c r="K135" s="160"/>
      <c r="L135" s="69"/>
      <c r="M135" s="70">
        <v>70</v>
      </c>
      <c r="N135" s="100" t="s">
        <v>1297</v>
      </c>
      <c r="O135" s="101"/>
      <c r="P135" s="101"/>
      <c r="Q135" s="101"/>
      <c r="R135" s="101"/>
      <c r="S135" s="159">
        <v>327617</v>
      </c>
      <c r="T135" s="160"/>
      <c r="U135" s="160"/>
      <c r="V135" s="71"/>
      <c r="W135" s="107"/>
      <c r="X135" s="100"/>
      <c r="Y135" s="100"/>
      <c r="Z135" s="108"/>
      <c r="AA135" s="5"/>
      <c r="AB135" s="5"/>
    </row>
    <row r="136" spans="1:28" ht="18.75">
      <c r="A136" s="123"/>
      <c r="B136" s="126"/>
      <c r="C136" s="68">
        <v>33</v>
      </c>
      <c r="D136" s="100" t="s">
        <v>1303</v>
      </c>
      <c r="E136" s="101"/>
      <c r="F136" s="101"/>
      <c r="G136" s="101"/>
      <c r="H136" s="101"/>
      <c r="I136" s="159">
        <v>331167</v>
      </c>
      <c r="J136" s="160"/>
      <c r="K136" s="160"/>
      <c r="L136" s="69"/>
      <c r="M136" s="70">
        <v>71</v>
      </c>
      <c r="N136" s="100" t="s">
        <v>1504</v>
      </c>
      <c r="O136" s="101"/>
      <c r="P136" s="101"/>
      <c r="Q136" s="101"/>
      <c r="R136" s="101"/>
      <c r="S136" s="159">
        <v>149224</v>
      </c>
      <c r="T136" s="160"/>
      <c r="U136" s="160"/>
      <c r="V136" s="71"/>
      <c r="W136" s="107"/>
      <c r="X136" s="100"/>
      <c r="Y136" s="100"/>
      <c r="Z136" s="108"/>
      <c r="AA136" s="5"/>
      <c r="AB136" s="5"/>
    </row>
    <row r="137" spans="1:28" ht="18.75">
      <c r="A137" s="123"/>
      <c r="B137" s="126"/>
      <c r="C137" s="68">
        <v>34</v>
      </c>
      <c r="D137" s="100" t="s">
        <v>1305</v>
      </c>
      <c r="E137" s="101"/>
      <c r="F137" s="101"/>
      <c r="G137" s="101"/>
      <c r="H137" s="101"/>
      <c r="I137" s="159">
        <v>838556</v>
      </c>
      <c r="J137" s="160"/>
      <c r="K137" s="160"/>
      <c r="L137" s="69"/>
      <c r="M137" s="70">
        <v>72</v>
      </c>
      <c r="N137" s="100" t="s">
        <v>1301</v>
      </c>
      <c r="O137" s="101"/>
      <c r="P137" s="101"/>
      <c r="Q137" s="101"/>
      <c r="R137" s="101"/>
      <c r="S137" s="159">
        <v>923832</v>
      </c>
      <c r="T137" s="160"/>
      <c r="U137" s="160"/>
      <c r="V137" s="71"/>
      <c r="W137" s="107"/>
      <c r="X137" s="100"/>
      <c r="Y137" s="100"/>
      <c r="Z137" s="108"/>
      <c r="AA137" s="5"/>
      <c r="AB137" s="5"/>
    </row>
    <row r="138" spans="1:28" ht="18.75">
      <c r="A138" s="123"/>
      <c r="B138" s="126"/>
      <c r="C138" s="68">
        <v>35</v>
      </c>
      <c r="D138" s="100" t="s">
        <v>1307</v>
      </c>
      <c r="E138" s="101"/>
      <c r="F138" s="101"/>
      <c r="G138" s="101"/>
      <c r="H138" s="101"/>
      <c r="I138" s="159">
        <v>2169012</v>
      </c>
      <c r="J138" s="160"/>
      <c r="K138" s="160"/>
      <c r="L138" s="69"/>
      <c r="M138" s="70">
        <v>73</v>
      </c>
      <c r="N138" s="100" t="s">
        <v>1304</v>
      </c>
      <c r="O138" s="101"/>
      <c r="P138" s="101"/>
      <c r="Q138" s="101"/>
      <c r="R138" s="101"/>
      <c r="S138" s="159">
        <v>1259258</v>
      </c>
      <c r="T138" s="160"/>
      <c r="U138" s="160"/>
      <c r="V138" s="71"/>
      <c r="W138" s="107"/>
      <c r="X138" s="100"/>
      <c r="Y138" s="100"/>
      <c r="Z138" s="108"/>
      <c r="AA138" s="5"/>
      <c r="AB138" s="5"/>
    </row>
    <row r="139" spans="1:28" ht="18.75">
      <c r="A139" s="123"/>
      <c r="B139" s="126"/>
      <c r="C139" s="68">
        <v>36</v>
      </c>
      <c r="D139" s="100" t="s">
        <v>1309</v>
      </c>
      <c r="E139" s="101"/>
      <c r="F139" s="101"/>
      <c r="G139" s="101"/>
      <c r="H139" s="101"/>
      <c r="I139" s="159">
        <v>1442258</v>
      </c>
      <c r="J139" s="160"/>
      <c r="K139" s="160"/>
      <c r="L139" s="69"/>
      <c r="M139" s="70">
        <v>74</v>
      </c>
      <c r="N139" s="100" t="s">
        <v>1306</v>
      </c>
      <c r="O139" s="101"/>
      <c r="P139" s="101"/>
      <c r="Q139" s="101"/>
      <c r="R139" s="101"/>
      <c r="S139" s="159">
        <v>1460103</v>
      </c>
      <c r="T139" s="160"/>
      <c r="U139" s="160"/>
      <c r="V139" s="71"/>
      <c r="W139" s="107"/>
      <c r="X139" s="100"/>
      <c r="Y139" s="100"/>
      <c r="Z139" s="108"/>
      <c r="AA139" s="5"/>
      <c r="AB139" s="5"/>
    </row>
    <row r="140" spans="1:28" ht="18.75">
      <c r="A140" s="123"/>
      <c r="B140" s="126"/>
      <c r="C140" s="68">
        <v>37</v>
      </c>
      <c r="D140" s="100" t="s">
        <v>1311</v>
      </c>
      <c r="E140" s="101"/>
      <c r="F140" s="101"/>
      <c r="G140" s="101"/>
      <c r="H140" s="101"/>
      <c r="I140" s="159">
        <v>3928678</v>
      </c>
      <c r="J140" s="160"/>
      <c r="K140" s="160"/>
      <c r="L140" s="69"/>
      <c r="M140" s="70">
        <v>75</v>
      </c>
      <c r="N140" s="100" t="s">
        <v>1308</v>
      </c>
      <c r="O140" s="101"/>
      <c r="P140" s="101"/>
      <c r="Q140" s="101"/>
      <c r="R140" s="101"/>
      <c r="S140" s="159">
        <v>1581566</v>
      </c>
      <c r="T140" s="160"/>
      <c r="U140" s="160"/>
      <c r="V140" s="71"/>
      <c r="W140" s="107"/>
      <c r="X140" s="100"/>
      <c r="Y140" s="100"/>
      <c r="Z140" s="108"/>
      <c r="AA140" s="5"/>
      <c r="AB140" s="5"/>
    </row>
    <row r="141" spans="1:28" ht="18.75">
      <c r="A141" s="123"/>
      <c r="B141" s="126"/>
      <c r="C141" s="72">
        <v>38</v>
      </c>
      <c r="D141" s="112" t="s">
        <v>1238</v>
      </c>
      <c r="E141" s="113"/>
      <c r="F141" s="113"/>
      <c r="G141" s="113"/>
      <c r="H141" s="113"/>
      <c r="I141" s="161">
        <v>1291064</v>
      </c>
      <c r="J141" s="162"/>
      <c r="K141" s="162"/>
      <c r="L141" s="73"/>
      <c r="M141" s="70">
        <v>76</v>
      </c>
      <c r="N141" s="100" t="s">
        <v>1310</v>
      </c>
      <c r="O141" s="101"/>
      <c r="P141" s="101"/>
      <c r="Q141" s="101"/>
      <c r="R141" s="101"/>
      <c r="S141" s="159">
        <v>662533</v>
      </c>
      <c r="T141" s="160"/>
      <c r="U141" s="160"/>
      <c r="V141" s="71"/>
      <c r="W141" s="107"/>
      <c r="X141" s="100"/>
      <c r="Y141" s="100"/>
      <c r="Z141" s="108"/>
      <c r="AA141" s="5"/>
      <c r="AB141" s="5"/>
    </row>
    <row r="142" spans="1:28" ht="19.5" customHeight="1">
      <c r="A142" s="124"/>
      <c r="B142" s="127"/>
      <c r="C142" s="116" t="s">
        <v>1505</v>
      </c>
      <c r="D142" s="117"/>
      <c r="E142" s="117"/>
      <c r="F142" s="117"/>
      <c r="G142" s="117"/>
      <c r="H142" s="117"/>
      <c r="I142" s="117"/>
      <c r="J142" s="117"/>
      <c r="K142" s="117"/>
      <c r="L142" s="118"/>
      <c r="M142" s="154">
        <f>SUM(I104:K141,S104:U141)</f>
        <v>73796640</v>
      </c>
      <c r="N142" s="155"/>
      <c r="O142" s="155"/>
      <c r="P142" s="155"/>
      <c r="Q142" s="155"/>
      <c r="R142" s="155"/>
      <c r="S142" s="155"/>
      <c r="T142" s="155"/>
      <c r="U142" s="155"/>
      <c r="V142" s="156"/>
      <c r="W142" s="109"/>
      <c r="X142" s="110"/>
      <c r="Y142" s="110"/>
      <c r="Z142" s="111"/>
      <c r="AA142" s="5"/>
      <c r="AB142" s="5"/>
    </row>
    <row r="143" spans="1:28" ht="18" customHeight="1">
      <c r="A143" s="122">
        <f>HYPERLINK("#交付一覧!A105",90)</f>
        <v>90</v>
      </c>
      <c r="B143" s="125" t="s">
        <v>621</v>
      </c>
      <c r="C143" s="149">
        <v>1</v>
      </c>
      <c r="D143" s="105" t="s">
        <v>1515</v>
      </c>
      <c r="E143" s="105"/>
      <c r="F143" s="105"/>
      <c r="G143" s="105"/>
      <c r="H143" s="105"/>
      <c r="I143" s="157">
        <v>112000</v>
      </c>
      <c r="J143" s="158"/>
      <c r="K143" s="158"/>
      <c r="L143" s="66"/>
      <c r="M143" s="67">
        <v>5</v>
      </c>
      <c r="N143" s="105" t="s">
        <v>1314</v>
      </c>
      <c r="O143" s="128"/>
      <c r="P143" s="128"/>
      <c r="Q143" s="128"/>
      <c r="R143" s="128"/>
      <c r="S143" s="157">
        <v>278000</v>
      </c>
      <c r="T143" s="158"/>
      <c r="U143" s="158"/>
      <c r="V143" s="60"/>
      <c r="W143" s="104" t="s">
        <v>1313</v>
      </c>
      <c r="X143" s="105"/>
      <c r="Y143" s="105"/>
      <c r="Z143" s="106"/>
      <c r="AA143" s="5"/>
      <c r="AB143" s="5"/>
    </row>
    <row r="144" spans="1:28" ht="18.75" customHeight="1">
      <c r="A144" s="123"/>
      <c r="B144" s="126"/>
      <c r="C144" s="150"/>
      <c r="D144" s="100"/>
      <c r="E144" s="100"/>
      <c r="F144" s="100"/>
      <c r="G144" s="100"/>
      <c r="H144" s="100"/>
      <c r="I144" s="159">
        <v>247000</v>
      </c>
      <c r="J144" s="159"/>
      <c r="K144" s="159"/>
      <c r="L144" s="69"/>
      <c r="M144" s="70">
        <v>6</v>
      </c>
      <c r="N144" s="100" t="s">
        <v>1513</v>
      </c>
      <c r="O144" s="101"/>
      <c r="P144" s="101"/>
      <c r="Q144" s="101"/>
      <c r="R144" s="101"/>
      <c r="S144" s="159">
        <v>247000</v>
      </c>
      <c r="T144" s="160"/>
      <c r="U144" s="160"/>
      <c r="V144" s="71"/>
      <c r="W144" s="107"/>
      <c r="X144" s="100"/>
      <c r="Y144" s="100"/>
      <c r="Z144" s="108"/>
      <c r="AA144" s="5"/>
      <c r="AB144" s="5"/>
    </row>
    <row r="145" spans="1:28" ht="18.75" customHeight="1">
      <c r="A145" s="123"/>
      <c r="B145" s="126"/>
      <c r="C145" s="68">
        <v>2</v>
      </c>
      <c r="D145" s="100" t="s">
        <v>1509</v>
      </c>
      <c r="E145" s="101"/>
      <c r="F145" s="101"/>
      <c r="G145" s="101"/>
      <c r="H145" s="101"/>
      <c r="I145" s="159">
        <v>254000</v>
      </c>
      <c r="J145" s="160"/>
      <c r="K145" s="160"/>
      <c r="L145" s="69"/>
      <c r="M145" s="70">
        <v>7</v>
      </c>
      <c r="N145" s="100" t="s">
        <v>1312</v>
      </c>
      <c r="O145" s="100"/>
      <c r="P145" s="100"/>
      <c r="Q145" s="100"/>
      <c r="R145" s="100"/>
      <c r="S145" s="159">
        <v>60000</v>
      </c>
      <c r="T145" s="159"/>
      <c r="U145" s="159"/>
      <c r="V145" s="71"/>
      <c r="W145" s="107"/>
      <c r="X145" s="100"/>
      <c r="Y145" s="100"/>
      <c r="Z145" s="108"/>
      <c r="AA145" s="5"/>
      <c r="AB145" s="5"/>
    </row>
    <row r="146" spans="1:28" ht="18.75" customHeight="1">
      <c r="A146" s="123"/>
      <c r="B146" s="126"/>
      <c r="C146" s="68">
        <v>3</v>
      </c>
      <c r="D146" s="100" t="s">
        <v>1511</v>
      </c>
      <c r="E146" s="101"/>
      <c r="F146" s="101"/>
      <c r="G146" s="101"/>
      <c r="H146" s="101"/>
      <c r="I146" s="159">
        <v>244000</v>
      </c>
      <c r="J146" s="160"/>
      <c r="K146" s="160"/>
      <c r="L146" s="69"/>
      <c r="M146" s="70">
        <v>8</v>
      </c>
      <c r="N146" s="100" t="s">
        <v>1514</v>
      </c>
      <c r="O146" s="100"/>
      <c r="P146" s="100"/>
      <c r="Q146" s="100"/>
      <c r="R146" s="100"/>
      <c r="S146" s="159">
        <v>300000</v>
      </c>
      <c r="T146" s="159"/>
      <c r="U146" s="159"/>
      <c r="V146" s="71"/>
      <c r="W146" s="107"/>
      <c r="X146" s="100"/>
      <c r="Y146" s="100"/>
      <c r="Z146" s="108"/>
      <c r="AA146" s="5"/>
      <c r="AB146" s="5"/>
    </row>
    <row r="147" spans="1:28" ht="18.75" customHeight="1">
      <c r="A147" s="123"/>
      <c r="B147" s="126"/>
      <c r="C147" s="72">
        <v>4</v>
      </c>
      <c r="D147" s="112" t="s">
        <v>1512</v>
      </c>
      <c r="E147" s="113"/>
      <c r="F147" s="113"/>
      <c r="G147" s="113"/>
      <c r="H147" s="113"/>
      <c r="I147" s="161">
        <v>163000</v>
      </c>
      <c r="J147" s="162"/>
      <c r="K147" s="162"/>
      <c r="L147" s="73"/>
      <c r="M147" s="74">
        <v>9</v>
      </c>
      <c r="N147" s="112" t="s">
        <v>1510</v>
      </c>
      <c r="O147" s="112"/>
      <c r="P147" s="112"/>
      <c r="Q147" s="112"/>
      <c r="R147" s="112"/>
      <c r="S147" s="161">
        <v>195000</v>
      </c>
      <c r="T147" s="161"/>
      <c r="U147" s="161"/>
      <c r="V147" s="77"/>
      <c r="W147" s="107"/>
      <c r="X147" s="100"/>
      <c r="Y147" s="100"/>
      <c r="Z147" s="108"/>
      <c r="AA147" s="5"/>
      <c r="AB147" s="5"/>
    </row>
    <row r="148" spans="1:28" ht="16.5">
      <c r="A148" s="123"/>
      <c r="B148" s="126"/>
      <c r="C148" s="116" t="s">
        <v>793</v>
      </c>
      <c r="D148" s="117"/>
      <c r="E148" s="117"/>
      <c r="F148" s="117"/>
      <c r="G148" s="117"/>
      <c r="H148" s="117"/>
      <c r="I148" s="117"/>
      <c r="J148" s="117"/>
      <c r="K148" s="117"/>
      <c r="L148" s="118"/>
      <c r="M148" s="154">
        <f>SUM(I143:K147,S143:U147)</f>
        <v>2100000</v>
      </c>
      <c r="N148" s="155"/>
      <c r="O148" s="155"/>
      <c r="P148" s="155"/>
      <c r="Q148" s="155"/>
      <c r="R148" s="155"/>
      <c r="S148" s="155"/>
      <c r="T148" s="155"/>
      <c r="U148" s="155"/>
      <c r="V148" s="156"/>
      <c r="W148" s="107"/>
      <c r="X148" s="100"/>
      <c r="Y148" s="100"/>
      <c r="Z148" s="108"/>
      <c r="AA148" s="5"/>
      <c r="AB148" s="5"/>
    </row>
    <row r="149" spans="1:28" ht="27" customHeight="1">
      <c r="A149" s="122">
        <f>HYPERLINK("#交付一覧!A108",93)</f>
        <v>93</v>
      </c>
      <c r="B149" s="125" t="s">
        <v>627</v>
      </c>
      <c r="C149" s="65">
        <v>1</v>
      </c>
      <c r="D149" s="105" t="s">
        <v>1516</v>
      </c>
      <c r="E149" s="128"/>
      <c r="F149" s="128"/>
      <c r="G149" s="128"/>
      <c r="H149" s="128"/>
      <c r="I149" s="157">
        <v>183600</v>
      </c>
      <c r="J149" s="158"/>
      <c r="K149" s="158"/>
      <c r="L149" s="66"/>
      <c r="M149" s="67">
        <v>11</v>
      </c>
      <c r="N149" s="105" t="s">
        <v>1316</v>
      </c>
      <c r="O149" s="128"/>
      <c r="P149" s="128"/>
      <c r="Q149" s="128"/>
      <c r="R149" s="128"/>
      <c r="S149" s="157">
        <v>4119940</v>
      </c>
      <c r="T149" s="158"/>
      <c r="U149" s="158"/>
      <c r="V149" s="60"/>
      <c r="W149" s="104" t="s">
        <v>1313</v>
      </c>
      <c r="X149" s="105"/>
      <c r="Y149" s="105"/>
      <c r="Z149" s="106"/>
      <c r="AA149" s="5"/>
      <c r="AB149" s="5"/>
    </row>
    <row r="150" spans="1:28" ht="27" customHeight="1">
      <c r="A150" s="123"/>
      <c r="B150" s="126"/>
      <c r="C150" s="68">
        <v>2</v>
      </c>
      <c r="D150" s="100" t="s">
        <v>1517</v>
      </c>
      <c r="E150" s="101"/>
      <c r="F150" s="101"/>
      <c r="G150" s="101"/>
      <c r="H150" s="101"/>
      <c r="I150" s="159">
        <v>1030850</v>
      </c>
      <c r="J150" s="160"/>
      <c r="K150" s="160"/>
      <c r="L150" s="69"/>
      <c r="M150" s="70">
        <v>12</v>
      </c>
      <c r="N150" s="100" t="s">
        <v>1317</v>
      </c>
      <c r="O150" s="101"/>
      <c r="P150" s="101"/>
      <c r="Q150" s="101"/>
      <c r="R150" s="101"/>
      <c r="S150" s="159">
        <v>2643460</v>
      </c>
      <c r="T150" s="160"/>
      <c r="U150" s="160"/>
      <c r="V150" s="71"/>
      <c r="W150" s="107"/>
      <c r="X150" s="100"/>
      <c r="Y150" s="100"/>
      <c r="Z150" s="108"/>
      <c r="AA150" s="5"/>
      <c r="AB150" s="5"/>
    </row>
    <row r="151" spans="1:28" ht="27" customHeight="1">
      <c r="A151" s="123"/>
      <c r="B151" s="126"/>
      <c r="C151" s="68">
        <v>3</v>
      </c>
      <c r="D151" s="100" t="s">
        <v>1518</v>
      </c>
      <c r="E151" s="101"/>
      <c r="F151" s="101"/>
      <c r="G151" s="101"/>
      <c r="H151" s="101"/>
      <c r="I151" s="159">
        <v>1287930</v>
      </c>
      <c r="J151" s="160"/>
      <c r="K151" s="160"/>
      <c r="L151" s="69"/>
      <c r="M151" s="70">
        <v>13</v>
      </c>
      <c r="N151" s="100" t="s">
        <v>1521</v>
      </c>
      <c r="O151" s="101"/>
      <c r="P151" s="101"/>
      <c r="Q151" s="101"/>
      <c r="R151" s="101"/>
      <c r="S151" s="159">
        <v>2382150</v>
      </c>
      <c r="T151" s="160"/>
      <c r="U151" s="160"/>
      <c r="V151" s="71"/>
      <c r="W151" s="107"/>
      <c r="X151" s="100"/>
      <c r="Y151" s="100"/>
      <c r="Z151" s="108"/>
      <c r="AA151" s="5"/>
      <c r="AB151" s="5"/>
    </row>
    <row r="152" spans="1:28" ht="27" customHeight="1">
      <c r="A152" s="123"/>
      <c r="B152" s="126"/>
      <c r="C152" s="68">
        <v>4</v>
      </c>
      <c r="D152" s="100" t="s">
        <v>1519</v>
      </c>
      <c r="E152" s="101"/>
      <c r="F152" s="101"/>
      <c r="G152" s="101"/>
      <c r="H152" s="101"/>
      <c r="I152" s="159">
        <v>1045370</v>
      </c>
      <c r="J152" s="160"/>
      <c r="K152" s="160"/>
      <c r="L152" s="69"/>
      <c r="M152" s="70">
        <v>14</v>
      </c>
      <c r="N152" s="100" t="s">
        <v>1320</v>
      </c>
      <c r="O152" s="101"/>
      <c r="P152" s="101"/>
      <c r="Q152" s="101"/>
      <c r="R152" s="101"/>
      <c r="S152" s="159">
        <v>1536370</v>
      </c>
      <c r="T152" s="160"/>
      <c r="U152" s="160"/>
      <c r="V152" s="71"/>
      <c r="W152" s="107"/>
      <c r="X152" s="100"/>
      <c r="Y152" s="100"/>
      <c r="Z152" s="108"/>
      <c r="AA152" s="5"/>
      <c r="AB152" s="5"/>
    </row>
    <row r="153" spans="1:28" ht="27" customHeight="1">
      <c r="A153" s="123"/>
      <c r="B153" s="126"/>
      <c r="C153" s="68">
        <v>5</v>
      </c>
      <c r="D153" s="100" t="s">
        <v>1520</v>
      </c>
      <c r="E153" s="101"/>
      <c r="F153" s="101"/>
      <c r="G153" s="101"/>
      <c r="H153" s="101"/>
      <c r="I153" s="159">
        <v>617180</v>
      </c>
      <c r="J153" s="160"/>
      <c r="K153" s="160"/>
      <c r="L153" s="69"/>
      <c r="M153" s="70">
        <v>15</v>
      </c>
      <c r="N153" s="100" t="s">
        <v>1522</v>
      </c>
      <c r="O153" s="101"/>
      <c r="P153" s="101"/>
      <c r="Q153" s="101"/>
      <c r="R153" s="101"/>
      <c r="S153" s="159">
        <v>661130</v>
      </c>
      <c r="T153" s="160"/>
      <c r="U153" s="160"/>
      <c r="V153" s="71"/>
      <c r="W153" s="107"/>
      <c r="X153" s="100"/>
      <c r="Y153" s="100"/>
      <c r="Z153" s="108"/>
      <c r="AA153" s="5"/>
      <c r="AB153" s="5"/>
    </row>
    <row r="154" spans="1:28" ht="27" customHeight="1">
      <c r="A154" s="123"/>
      <c r="B154" s="126"/>
      <c r="C154" s="68">
        <v>6</v>
      </c>
      <c r="D154" s="100" t="s">
        <v>1321</v>
      </c>
      <c r="E154" s="101"/>
      <c r="F154" s="101"/>
      <c r="G154" s="101"/>
      <c r="H154" s="101"/>
      <c r="I154" s="159">
        <v>706788</v>
      </c>
      <c r="J154" s="160"/>
      <c r="K154" s="160"/>
      <c r="L154" s="69"/>
      <c r="M154" s="70">
        <v>16</v>
      </c>
      <c r="N154" s="100" t="s">
        <v>1322</v>
      </c>
      <c r="O154" s="101"/>
      <c r="P154" s="101"/>
      <c r="Q154" s="101"/>
      <c r="R154" s="101"/>
      <c r="S154" s="159">
        <v>835560</v>
      </c>
      <c r="T154" s="160"/>
      <c r="U154" s="160"/>
      <c r="V154" s="71"/>
      <c r="W154" s="107"/>
      <c r="X154" s="100"/>
      <c r="Y154" s="100"/>
      <c r="Z154" s="108"/>
      <c r="AA154" s="5"/>
      <c r="AB154" s="5"/>
    </row>
    <row r="155" spans="1:28" ht="27" customHeight="1">
      <c r="A155" s="123"/>
      <c r="B155" s="126"/>
      <c r="C155" s="68">
        <v>7</v>
      </c>
      <c r="D155" s="100" t="s">
        <v>1315</v>
      </c>
      <c r="E155" s="101"/>
      <c r="F155" s="101"/>
      <c r="G155" s="101"/>
      <c r="H155" s="101"/>
      <c r="I155" s="159">
        <v>1884912</v>
      </c>
      <c r="J155" s="160"/>
      <c r="K155" s="160"/>
      <c r="L155" s="69"/>
      <c r="M155" s="70">
        <v>17</v>
      </c>
      <c r="N155" s="100" t="s">
        <v>1523</v>
      </c>
      <c r="O155" s="101"/>
      <c r="P155" s="101"/>
      <c r="Q155" s="101"/>
      <c r="R155" s="101"/>
      <c r="S155" s="159">
        <v>893360</v>
      </c>
      <c r="T155" s="160"/>
      <c r="U155" s="160"/>
      <c r="V155" s="71"/>
      <c r="W155" s="107"/>
      <c r="X155" s="100"/>
      <c r="Y155" s="100"/>
      <c r="Z155" s="108"/>
      <c r="AA155" s="5"/>
      <c r="AB155" s="5"/>
    </row>
    <row r="156" spans="1:28" ht="27" customHeight="1">
      <c r="A156" s="123"/>
      <c r="B156" s="126"/>
      <c r="C156" s="68">
        <v>8</v>
      </c>
      <c r="D156" s="100" t="s">
        <v>1323</v>
      </c>
      <c r="E156" s="101"/>
      <c r="F156" s="101"/>
      <c r="G156" s="101"/>
      <c r="H156" s="101"/>
      <c r="I156" s="159">
        <v>4949172</v>
      </c>
      <c r="J156" s="160"/>
      <c r="K156" s="160"/>
      <c r="L156" s="69"/>
      <c r="M156" s="70">
        <v>18</v>
      </c>
      <c r="N156" s="100" t="s">
        <v>1524</v>
      </c>
      <c r="O156" s="101"/>
      <c r="P156" s="101"/>
      <c r="Q156" s="101"/>
      <c r="R156" s="101"/>
      <c r="S156" s="159">
        <v>1120270</v>
      </c>
      <c r="T156" s="160"/>
      <c r="U156" s="160"/>
      <c r="V156" s="71"/>
      <c r="W156" s="107"/>
      <c r="X156" s="100"/>
      <c r="Y156" s="100"/>
      <c r="Z156" s="108"/>
      <c r="AA156" s="5"/>
      <c r="AB156" s="5"/>
    </row>
    <row r="157" spans="1:28" ht="27" customHeight="1">
      <c r="A157" s="123"/>
      <c r="B157" s="126"/>
      <c r="C157" s="68">
        <v>9</v>
      </c>
      <c r="D157" s="100" t="s">
        <v>1318</v>
      </c>
      <c r="E157" s="101"/>
      <c r="F157" s="101"/>
      <c r="G157" s="101"/>
      <c r="H157" s="101"/>
      <c r="I157" s="159">
        <v>663900</v>
      </c>
      <c r="J157" s="160"/>
      <c r="K157" s="160"/>
      <c r="L157" s="69"/>
      <c r="M157" s="70">
        <v>19</v>
      </c>
      <c r="N157" s="100" t="s">
        <v>1525</v>
      </c>
      <c r="O157" s="101"/>
      <c r="P157" s="101"/>
      <c r="Q157" s="101"/>
      <c r="R157" s="101"/>
      <c r="S157" s="159">
        <v>370450</v>
      </c>
      <c r="T157" s="160"/>
      <c r="U157" s="160"/>
      <c r="V157" s="71"/>
      <c r="W157" s="107"/>
      <c r="X157" s="100"/>
      <c r="Y157" s="100"/>
      <c r="Z157" s="108"/>
      <c r="AA157" s="5"/>
      <c r="AB157" s="5"/>
    </row>
    <row r="158" spans="1:28" ht="27" customHeight="1">
      <c r="A158" s="123"/>
      <c r="B158" s="126"/>
      <c r="C158" s="72">
        <v>10</v>
      </c>
      <c r="D158" s="112" t="s">
        <v>1319</v>
      </c>
      <c r="E158" s="113"/>
      <c r="F158" s="113"/>
      <c r="G158" s="113"/>
      <c r="H158" s="113"/>
      <c r="I158" s="161">
        <v>5659260</v>
      </c>
      <c r="J158" s="162"/>
      <c r="K158" s="162"/>
      <c r="L158" s="73"/>
      <c r="M158" s="74"/>
      <c r="N158" s="112"/>
      <c r="O158" s="113"/>
      <c r="P158" s="113"/>
      <c r="Q158" s="113"/>
      <c r="R158" s="113"/>
      <c r="S158" s="114"/>
      <c r="T158" s="115"/>
      <c r="U158" s="115"/>
      <c r="V158" s="77"/>
      <c r="W158" s="107"/>
      <c r="X158" s="100"/>
      <c r="Y158" s="100"/>
      <c r="Z158" s="108"/>
      <c r="AA158" s="5"/>
      <c r="AB158" s="5"/>
    </row>
    <row r="159" spans="1:28" ht="19.5" customHeight="1">
      <c r="A159" s="124"/>
      <c r="B159" s="127"/>
      <c r="C159" s="116" t="s">
        <v>1155</v>
      </c>
      <c r="D159" s="117"/>
      <c r="E159" s="117"/>
      <c r="F159" s="117"/>
      <c r="G159" s="117"/>
      <c r="H159" s="117"/>
      <c r="I159" s="117"/>
      <c r="J159" s="117"/>
      <c r="K159" s="117"/>
      <c r="L159" s="118"/>
      <c r="M159" s="154">
        <f>SUM(I149:K158,S149:U158)</f>
        <v>32591652</v>
      </c>
      <c r="N159" s="155"/>
      <c r="O159" s="155"/>
      <c r="P159" s="155"/>
      <c r="Q159" s="155"/>
      <c r="R159" s="155"/>
      <c r="S159" s="155"/>
      <c r="T159" s="155"/>
      <c r="U159" s="155"/>
      <c r="V159" s="156"/>
      <c r="W159" s="109"/>
      <c r="X159" s="110"/>
      <c r="Y159" s="110"/>
      <c r="Z159" s="111"/>
      <c r="AA159" s="5"/>
      <c r="AB159" s="5"/>
    </row>
    <row r="160" spans="1:28" ht="27" customHeight="1">
      <c r="A160" s="122">
        <f>HYPERLINK("#交付一覧!A109",94)</f>
        <v>94</v>
      </c>
      <c r="B160" s="125" t="s">
        <v>339</v>
      </c>
      <c r="C160" s="65">
        <v>1</v>
      </c>
      <c r="D160" s="105" t="s">
        <v>1517</v>
      </c>
      <c r="E160" s="128"/>
      <c r="F160" s="128"/>
      <c r="G160" s="128"/>
      <c r="H160" s="128"/>
      <c r="I160" s="157">
        <v>834828</v>
      </c>
      <c r="J160" s="158"/>
      <c r="K160" s="158"/>
      <c r="L160" s="66"/>
      <c r="M160" s="67">
        <v>8</v>
      </c>
      <c r="N160" s="105" t="s">
        <v>1527</v>
      </c>
      <c r="O160" s="128"/>
      <c r="P160" s="128"/>
      <c r="Q160" s="128"/>
      <c r="R160" s="128"/>
      <c r="S160" s="157">
        <v>4484698</v>
      </c>
      <c r="T160" s="158"/>
      <c r="U160" s="158"/>
      <c r="V160" s="60"/>
      <c r="W160" s="104" t="s">
        <v>1313</v>
      </c>
      <c r="X160" s="105"/>
      <c r="Y160" s="105"/>
      <c r="Z160" s="106"/>
      <c r="AA160" s="5"/>
      <c r="AB160" s="5"/>
    </row>
    <row r="161" spans="1:28" ht="27" customHeight="1">
      <c r="A161" s="123"/>
      <c r="B161" s="126"/>
      <c r="C161" s="68">
        <v>2</v>
      </c>
      <c r="D161" s="100" t="s">
        <v>1518</v>
      </c>
      <c r="E161" s="101"/>
      <c r="F161" s="101"/>
      <c r="G161" s="101"/>
      <c r="H161" s="101"/>
      <c r="I161" s="159">
        <v>1046750</v>
      </c>
      <c r="J161" s="160"/>
      <c r="K161" s="160"/>
      <c r="L161" s="69"/>
      <c r="M161" s="70">
        <v>9</v>
      </c>
      <c r="N161" s="100" t="s">
        <v>1528</v>
      </c>
      <c r="O161" s="101"/>
      <c r="P161" s="101"/>
      <c r="Q161" s="101"/>
      <c r="R161" s="101"/>
      <c r="S161" s="159">
        <v>3002364</v>
      </c>
      <c r="T161" s="160"/>
      <c r="U161" s="160"/>
      <c r="V161" s="71"/>
      <c r="W161" s="107"/>
      <c r="X161" s="100"/>
      <c r="Y161" s="100"/>
      <c r="Z161" s="108"/>
      <c r="AA161" s="5"/>
      <c r="AB161" s="5"/>
    </row>
    <row r="162" spans="1:28" ht="27" customHeight="1">
      <c r="A162" s="123"/>
      <c r="B162" s="126"/>
      <c r="C162" s="68">
        <v>3</v>
      </c>
      <c r="D162" s="100" t="s">
        <v>1519</v>
      </c>
      <c r="E162" s="101"/>
      <c r="F162" s="101"/>
      <c r="G162" s="101"/>
      <c r="H162" s="101"/>
      <c r="I162" s="159">
        <v>853996</v>
      </c>
      <c r="J162" s="160"/>
      <c r="K162" s="160"/>
      <c r="L162" s="69"/>
      <c r="M162" s="70">
        <v>10</v>
      </c>
      <c r="N162" s="100" t="s">
        <v>1317</v>
      </c>
      <c r="O162" s="101"/>
      <c r="P162" s="101"/>
      <c r="Q162" s="101"/>
      <c r="R162" s="101"/>
      <c r="S162" s="159">
        <v>2085468</v>
      </c>
      <c r="T162" s="160"/>
      <c r="U162" s="160"/>
      <c r="V162" s="71"/>
      <c r="W162" s="107"/>
      <c r="X162" s="100"/>
      <c r="Y162" s="100"/>
      <c r="Z162" s="108"/>
      <c r="AA162" s="5"/>
      <c r="AB162" s="5"/>
    </row>
    <row r="163" spans="1:28" ht="27" customHeight="1">
      <c r="A163" s="123"/>
      <c r="B163" s="126"/>
      <c r="C163" s="68">
        <v>4</v>
      </c>
      <c r="D163" s="100" t="s">
        <v>1321</v>
      </c>
      <c r="E163" s="101"/>
      <c r="F163" s="101"/>
      <c r="G163" s="101"/>
      <c r="H163" s="101"/>
      <c r="I163" s="159">
        <v>520118</v>
      </c>
      <c r="J163" s="160"/>
      <c r="K163" s="160"/>
      <c r="L163" s="69"/>
      <c r="M163" s="70">
        <v>11</v>
      </c>
      <c r="N163" s="100" t="s">
        <v>1521</v>
      </c>
      <c r="O163" s="101"/>
      <c r="P163" s="101"/>
      <c r="Q163" s="101"/>
      <c r="R163" s="101"/>
      <c r="S163" s="159">
        <v>1738732</v>
      </c>
      <c r="T163" s="160"/>
      <c r="U163" s="160"/>
      <c r="V163" s="71"/>
      <c r="W163" s="107"/>
      <c r="X163" s="100"/>
      <c r="Y163" s="100"/>
      <c r="Z163" s="108"/>
      <c r="AA163" s="5"/>
      <c r="AB163" s="5"/>
    </row>
    <row r="164" spans="1:28" ht="27" customHeight="1">
      <c r="A164" s="123"/>
      <c r="B164" s="126"/>
      <c r="C164" s="68">
        <v>5</v>
      </c>
      <c r="D164" s="100" t="s">
        <v>1315</v>
      </c>
      <c r="E164" s="101"/>
      <c r="F164" s="101"/>
      <c r="G164" s="101"/>
      <c r="H164" s="101"/>
      <c r="I164" s="159">
        <v>1451828</v>
      </c>
      <c r="J164" s="160"/>
      <c r="K164" s="160"/>
      <c r="L164" s="69"/>
      <c r="M164" s="70">
        <v>12</v>
      </c>
      <c r="N164" s="100" t="s">
        <v>1320</v>
      </c>
      <c r="O164" s="101"/>
      <c r="P164" s="101"/>
      <c r="Q164" s="101"/>
      <c r="R164" s="101"/>
      <c r="S164" s="159">
        <v>1111338</v>
      </c>
      <c r="T164" s="160"/>
      <c r="U164" s="160"/>
      <c r="V164" s="71"/>
      <c r="W164" s="107"/>
      <c r="X164" s="100"/>
      <c r="Y164" s="100"/>
      <c r="Z164" s="108"/>
      <c r="AA164" s="5"/>
      <c r="AB164" s="5"/>
    </row>
    <row r="165" spans="1:28" ht="27" customHeight="1">
      <c r="A165" s="123"/>
      <c r="B165" s="126"/>
      <c r="C165" s="68">
        <v>6</v>
      </c>
      <c r="D165" s="100" t="s">
        <v>1323</v>
      </c>
      <c r="E165" s="101"/>
      <c r="F165" s="101"/>
      <c r="G165" s="101"/>
      <c r="H165" s="101"/>
      <c r="I165" s="159">
        <v>3478004</v>
      </c>
      <c r="J165" s="160"/>
      <c r="K165" s="160"/>
      <c r="L165" s="69"/>
      <c r="M165" s="70">
        <v>13</v>
      </c>
      <c r="N165" s="100" t="s">
        <v>1523</v>
      </c>
      <c r="O165" s="101"/>
      <c r="P165" s="101"/>
      <c r="Q165" s="101"/>
      <c r="R165" s="101"/>
      <c r="S165" s="159">
        <v>576978</v>
      </c>
      <c r="T165" s="160"/>
      <c r="U165" s="160"/>
      <c r="V165" s="71"/>
      <c r="W165" s="107"/>
      <c r="X165" s="100"/>
      <c r="Y165" s="100"/>
      <c r="Z165" s="108"/>
      <c r="AA165" s="5"/>
      <c r="AB165" s="5"/>
    </row>
    <row r="166" spans="1:28" ht="27" customHeight="1">
      <c r="A166" s="123"/>
      <c r="B166" s="126"/>
      <c r="C166" s="72">
        <v>7</v>
      </c>
      <c r="D166" s="112" t="s">
        <v>1318</v>
      </c>
      <c r="E166" s="113"/>
      <c r="F166" s="113"/>
      <c r="G166" s="113"/>
      <c r="H166" s="113"/>
      <c r="I166" s="161">
        <v>545528</v>
      </c>
      <c r="J166" s="162"/>
      <c r="K166" s="162"/>
      <c r="L166" s="73"/>
      <c r="M166" s="74"/>
      <c r="N166" s="112"/>
      <c r="O166" s="113"/>
      <c r="P166" s="113"/>
      <c r="Q166" s="113"/>
      <c r="R166" s="113"/>
      <c r="S166" s="114"/>
      <c r="T166" s="115"/>
      <c r="U166" s="115"/>
      <c r="V166" s="77"/>
      <c r="W166" s="107"/>
      <c r="X166" s="100"/>
      <c r="Y166" s="100"/>
      <c r="Z166" s="108"/>
      <c r="AA166" s="5"/>
      <c r="AB166" s="5"/>
    </row>
    <row r="167" spans="1:28" ht="19.5" customHeight="1">
      <c r="A167" s="124"/>
      <c r="B167" s="127"/>
      <c r="C167" s="116" t="s">
        <v>1324</v>
      </c>
      <c r="D167" s="117"/>
      <c r="E167" s="117"/>
      <c r="F167" s="117"/>
      <c r="G167" s="117"/>
      <c r="H167" s="117"/>
      <c r="I167" s="117"/>
      <c r="J167" s="117"/>
      <c r="K167" s="117"/>
      <c r="L167" s="118"/>
      <c r="M167" s="154">
        <f>SUM(I160:K166,S160:U165)</f>
        <v>21730630</v>
      </c>
      <c r="N167" s="155"/>
      <c r="O167" s="155"/>
      <c r="P167" s="155"/>
      <c r="Q167" s="155"/>
      <c r="R167" s="155"/>
      <c r="S167" s="155"/>
      <c r="T167" s="155"/>
      <c r="U167" s="155"/>
      <c r="V167" s="156"/>
      <c r="W167" s="109"/>
      <c r="X167" s="110"/>
      <c r="Y167" s="110"/>
      <c r="Z167" s="111"/>
      <c r="AA167" s="5"/>
      <c r="AB167" s="5"/>
    </row>
    <row r="168" spans="1:28" ht="27" customHeight="1">
      <c r="A168" s="122">
        <f>HYPERLINK("#交付一覧!A111",96)</f>
        <v>96</v>
      </c>
      <c r="B168" s="125" t="s">
        <v>628</v>
      </c>
      <c r="C168" s="65">
        <v>1</v>
      </c>
      <c r="D168" s="105" t="s">
        <v>1325</v>
      </c>
      <c r="E168" s="128"/>
      <c r="F168" s="128"/>
      <c r="G168" s="128"/>
      <c r="H168" s="128"/>
      <c r="I168" s="157">
        <v>40000</v>
      </c>
      <c r="J168" s="158"/>
      <c r="K168" s="158"/>
      <c r="L168" s="66"/>
      <c r="M168" s="67">
        <v>5</v>
      </c>
      <c r="N168" s="105" t="s">
        <v>1326</v>
      </c>
      <c r="O168" s="128"/>
      <c r="P168" s="128"/>
      <c r="Q168" s="128"/>
      <c r="R168" s="128"/>
      <c r="S168" s="157">
        <v>40000</v>
      </c>
      <c r="T168" s="158"/>
      <c r="U168" s="158"/>
      <c r="V168" s="60"/>
      <c r="W168" s="104" t="s">
        <v>1313</v>
      </c>
      <c r="X168" s="105"/>
      <c r="Y168" s="105"/>
      <c r="Z168" s="106"/>
      <c r="AA168" s="5"/>
      <c r="AB168" s="5"/>
    </row>
    <row r="169" spans="1:28" ht="27" customHeight="1">
      <c r="A169" s="123"/>
      <c r="B169" s="126"/>
      <c r="C169" s="68">
        <v>2</v>
      </c>
      <c r="D169" s="100" t="s">
        <v>1327</v>
      </c>
      <c r="E169" s="101"/>
      <c r="F169" s="101"/>
      <c r="G169" s="101"/>
      <c r="H169" s="101"/>
      <c r="I169" s="159">
        <v>40000</v>
      </c>
      <c r="J169" s="160"/>
      <c r="K169" s="160"/>
      <c r="L169" s="69"/>
      <c r="M169" s="70">
        <v>6</v>
      </c>
      <c r="N169" s="100" t="s">
        <v>1328</v>
      </c>
      <c r="O169" s="101"/>
      <c r="P169" s="101"/>
      <c r="Q169" s="101"/>
      <c r="R169" s="101"/>
      <c r="S169" s="159">
        <v>40000</v>
      </c>
      <c r="T169" s="160"/>
      <c r="U169" s="160"/>
      <c r="V169" s="71"/>
      <c r="W169" s="107"/>
      <c r="X169" s="100"/>
      <c r="Y169" s="100"/>
      <c r="Z169" s="108"/>
      <c r="AA169" s="5"/>
      <c r="AB169" s="5"/>
    </row>
    <row r="170" spans="1:28" ht="27" customHeight="1">
      <c r="A170" s="123"/>
      <c r="B170" s="126"/>
      <c r="C170" s="68">
        <v>3</v>
      </c>
      <c r="D170" s="100" t="s">
        <v>1329</v>
      </c>
      <c r="E170" s="101"/>
      <c r="F170" s="101"/>
      <c r="G170" s="101"/>
      <c r="H170" s="101"/>
      <c r="I170" s="159">
        <v>40000</v>
      </c>
      <c r="J170" s="160"/>
      <c r="K170" s="160"/>
      <c r="L170" s="69"/>
      <c r="M170" s="70">
        <v>7</v>
      </c>
      <c r="N170" s="100" t="s">
        <v>1330</v>
      </c>
      <c r="O170" s="101"/>
      <c r="P170" s="101"/>
      <c r="Q170" s="101"/>
      <c r="R170" s="101"/>
      <c r="S170" s="159">
        <v>40000</v>
      </c>
      <c r="T170" s="160"/>
      <c r="U170" s="160"/>
      <c r="V170" s="71"/>
      <c r="W170" s="107"/>
      <c r="X170" s="100"/>
      <c r="Y170" s="100"/>
      <c r="Z170" s="108"/>
      <c r="AA170" s="5"/>
      <c r="AB170" s="5"/>
    </row>
    <row r="171" spans="1:28" ht="27" customHeight="1">
      <c r="A171" s="123"/>
      <c r="B171" s="126"/>
      <c r="C171" s="72">
        <v>4</v>
      </c>
      <c r="D171" s="112" t="s">
        <v>1331</v>
      </c>
      <c r="E171" s="113"/>
      <c r="F171" s="113"/>
      <c r="G171" s="113"/>
      <c r="H171" s="113"/>
      <c r="I171" s="161">
        <v>40000</v>
      </c>
      <c r="J171" s="162"/>
      <c r="K171" s="162"/>
      <c r="L171" s="73"/>
      <c r="M171" s="74">
        <v>8</v>
      </c>
      <c r="N171" s="112" t="s">
        <v>1332</v>
      </c>
      <c r="O171" s="113"/>
      <c r="P171" s="113"/>
      <c r="Q171" s="113"/>
      <c r="R171" s="113"/>
      <c r="S171" s="161">
        <v>40000</v>
      </c>
      <c r="T171" s="162"/>
      <c r="U171" s="162"/>
      <c r="V171" s="77"/>
      <c r="W171" s="107"/>
      <c r="X171" s="100"/>
      <c r="Y171" s="100"/>
      <c r="Z171" s="108"/>
      <c r="AA171" s="5"/>
      <c r="AB171" s="5"/>
    </row>
    <row r="172" spans="1:28" ht="19.5" customHeight="1">
      <c r="A172" s="124"/>
      <c r="B172" s="127"/>
      <c r="C172" s="116" t="s">
        <v>1333</v>
      </c>
      <c r="D172" s="117"/>
      <c r="E172" s="117"/>
      <c r="F172" s="117"/>
      <c r="G172" s="117"/>
      <c r="H172" s="117"/>
      <c r="I172" s="117"/>
      <c r="J172" s="117"/>
      <c r="K172" s="117"/>
      <c r="L172" s="118"/>
      <c r="M172" s="154">
        <f>SUM(I168:K171,S168:U171)</f>
        <v>320000</v>
      </c>
      <c r="N172" s="155"/>
      <c r="O172" s="155"/>
      <c r="P172" s="155"/>
      <c r="Q172" s="155"/>
      <c r="R172" s="155"/>
      <c r="S172" s="155"/>
      <c r="T172" s="155"/>
      <c r="U172" s="155"/>
      <c r="V172" s="156"/>
      <c r="W172" s="109"/>
      <c r="X172" s="110"/>
      <c r="Y172" s="110"/>
      <c r="Z172" s="111"/>
      <c r="AA172" s="5"/>
      <c r="AB172" s="5"/>
    </row>
    <row r="173" spans="1:28" ht="27" customHeight="1">
      <c r="A173" s="122">
        <f>HYPERLINK("#交付一覧!A119",104)</f>
        <v>104</v>
      </c>
      <c r="B173" s="125" t="s">
        <v>632</v>
      </c>
      <c r="C173" s="65">
        <v>1</v>
      </c>
      <c r="D173" s="105" t="s">
        <v>1334</v>
      </c>
      <c r="E173" s="128"/>
      <c r="F173" s="128"/>
      <c r="G173" s="128"/>
      <c r="H173" s="128"/>
      <c r="I173" s="157">
        <v>4163000</v>
      </c>
      <c r="J173" s="158"/>
      <c r="K173" s="158"/>
      <c r="L173" s="66"/>
      <c r="M173" s="67">
        <v>5</v>
      </c>
      <c r="N173" s="105" t="s">
        <v>1335</v>
      </c>
      <c r="O173" s="128"/>
      <c r="P173" s="128"/>
      <c r="Q173" s="128"/>
      <c r="R173" s="128"/>
      <c r="S173" s="157">
        <v>1698000</v>
      </c>
      <c r="T173" s="158"/>
      <c r="U173" s="158"/>
      <c r="V173" s="60"/>
      <c r="W173" s="104" t="s">
        <v>1232</v>
      </c>
      <c r="X173" s="105"/>
      <c r="Y173" s="105"/>
      <c r="Z173" s="106"/>
      <c r="AA173" s="5"/>
      <c r="AB173" s="5"/>
    </row>
    <row r="174" spans="1:28" ht="27" customHeight="1">
      <c r="A174" s="123"/>
      <c r="B174" s="126"/>
      <c r="C174" s="68">
        <v>2</v>
      </c>
      <c r="D174" s="100" t="s">
        <v>1336</v>
      </c>
      <c r="E174" s="101"/>
      <c r="F174" s="101"/>
      <c r="G174" s="101"/>
      <c r="H174" s="101"/>
      <c r="I174" s="159">
        <v>1712000</v>
      </c>
      <c r="J174" s="160"/>
      <c r="K174" s="160"/>
      <c r="L174" s="69"/>
      <c r="M174" s="70">
        <v>6</v>
      </c>
      <c r="N174" s="100" t="s">
        <v>1337</v>
      </c>
      <c r="O174" s="101"/>
      <c r="P174" s="101"/>
      <c r="Q174" s="101"/>
      <c r="R174" s="101"/>
      <c r="S174" s="159">
        <v>3906000</v>
      </c>
      <c r="T174" s="160"/>
      <c r="U174" s="160"/>
      <c r="V174" s="71"/>
      <c r="W174" s="107"/>
      <c r="X174" s="100"/>
      <c r="Y174" s="100"/>
      <c r="Z174" s="108"/>
      <c r="AA174" s="5"/>
      <c r="AB174" s="5"/>
    </row>
    <row r="175" spans="1:28" ht="27" customHeight="1">
      <c r="A175" s="123"/>
      <c r="B175" s="126"/>
      <c r="C175" s="68">
        <v>3</v>
      </c>
      <c r="D175" s="100" t="s">
        <v>1338</v>
      </c>
      <c r="E175" s="101"/>
      <c r="F175" s="101"/>
      <c r="G175" s="101"/>
      <c r="H175" s="101"/>
      <c r="I175" s="159">
        <v>1098000</v>
      </c>
      <c r="J175" s="160"/>
      <c r="K175" s="160"/>
      <c r="L175" s="69"/>
      <c r="M175" s="70">
        <v>7</v>
      </c>
      <c r="N175" s="100" t="s">
        <v>1339</v>
      </c>
      <c r="O175" s="101"/>
      <c r="P175" s="101"/>
      <c r="Q175" s="101"/>
      <c r="R175" s="101"/>
      <c r="S175" s="159">
        <v>1804000</v>
      </c>
      <c r="T175" s="160"/>
      <c r="U175" s="160"/>
      <c r="V175" s="71"/>
      <c r="W175" s="107"/>
      <c r="X175" s="100"/>
      <c r="Y175" s="100"/>
      <c r="Z175" s="108"/>
      <c r="AA175" s="5"/>
      <c r="AB175" s="5"/>
    </row>
    <row r="176" spans="1:28" ht="27" customHeight="1">
      <c r="A176" s="123"/>
      <c r="B176" s="126"/>
      <c r="C176" s="72">
        <v>4</v>
      </c>
      <c r="D176" s="112" t="s">
        <v>1340</v>
      </c>
      <c r="E176" s="113"/>
      <c r="F176" s="113"/>
      <c r="G176" s="113"/>
      <c r="H176" s="113"/>
      <c r="I176" s="161">
        <v>4526500</v>
      </c>
      <c r="J176" s="162"/>
      <c r="K176" s="162"/>
      <c r="L176" s="73"/>
      <c r="M176" s="74"/>
      <c r="N176" s="112"/>
      <c r="O176" s="113"/>
      <c r="P176" s="113"/>
      <c r="Q176" s="113"/>
      <c r="R176" s="113"/>
      <c r="S176" s="114"/>
      <c r="T176" s="115"/>
      <c r="U176" s="115"/>
      <c r="V176" s="77"/>
      <c r="W176" s="107"/>
      <c r="X176" s="100"/>
      <c r="Y176" s="100"/>
      <c r="Z176" s="108"/>
      <c r="AA176" s="5"/>
      <c r="AB176" s="5"/>
    </row>
    <row r="177" spans="1:28" ht="19.5" customHeight="1">
      <c r="A177" s="124"/>
      <c r="B177" s="127"/>
      <c r="C177" s="116" t="s">
        <v>1164</v>
      </c>
      <c r="D177" s="117"/>
      <c r="E177" s="117"/>
      <c r="F177" s="117"/>
      <c r="G177" s="117"/>
      <c r="H177" s="117"/>
      <c r="I177" s="117"/>
      <c r="J177" s="117"/>
      <c r="K177" s="117"/>
      <c r="L177" s="118"/>
      <c r="M177" s="154">
        <f>SUM(I173:K176,S173:U175)</f>
        <v>18907500</v>
      </c>
      <c r="N177" s="155"/>
      <c r="O177" s="155"/>
      <c r="P177" s="155"/>
      <c r="Q177" s="155"/>
      <c r="R177" s="155"/>
      <c r="S177" s="155"/>
      <c r="T177" s="155"/>
      <c r="U177" s="155"/>
      <c r="V177" s="156"/>
      <c r="W177" s="109"/>
      <c r="X177" s="110"/>
      <c r="Y177" s="110"/>
      <c r="Z177" s="111"/>
      <c r="AA177" s="5"/>
      <c r="AB177" s="5"/>
    </row>
    <row r="178" spans="1:28" ht="27" customHeight="1">
      <c r="A178" s="122">
        <f>HYPERLINK("#交付一覧!A120",105)</f>
        <v>105</v>
      </c>
      <c r="B178" s="125" t="s">
        <v>1536</v>
      </c>
      <c r="C178" s="65">
        <v>1</v>
      </c>
      <c r="D178" s="105" t="s">
        <v>1537</v>
      </c>
      <c r="E178" s="128"/>
      <c r="F178" s="128"/>
      <c r="G178" s="128"/>
      <c r="H178" s="128"/>
      <c r="I178" s="157">
        <v>600000</v>
      </c>
      <c r="J178" s="158"/>
      <c r="K178" s="158"/>
      <c r="L178" s="66"/>
      <c r="M178" s="67">
        <v>3</v>
      </c>
      <c r="N178" s="105" t="s">
        <v>1404</v>
      </c>
      <c r="O178" s="128"/>
      <c r="P178" s="128"/>
      <c r="Q178" s="128"/>
      <c r="R178" s="128"/>
      <c r="S178" s="157">
        <v>300000</v>
      </c>
      <c r="T178" s="158"/>
      <c r="U178" s="158"/>
      <c r="V178" s="60"/>
      <c r="W178" s="104" t="s">
        <v>1313</v>
      </c>
      <c r="X178" s="132"/>
      <c r="Y178" s="132"/>
      <c r="Z178" s="133"/>
      <c r="AA178" s="5"/>
      <c r="AB178" s="5"/>
    </row>
    <row r="179" spans="1:28" ht="19.5" customHeight="1">
      <c r="A179" s="123"/>
      <c r="B179" s="126"/>
      <c r="C179" s="72">
        <v>2</v>
      </c>
      <c r="D179" s="112" t="s">
        <v>1314</v>
      </c>
      <c r="E179" s="113"/>
      <c r="F179" s="113"/>
      <c r="G179" s="113"/>
      <c r="H179" s="113"/>
      <c r="I179" s="161">
        <v>300000</v>
      </c>
      <c r="J179" s="162"/>
      <c r="K179" s="162"/>
      <c r="L179" s="73"/>
      <c r="M179" s="74"/>
      <c r="N179" s="112"/>
      <c r="O179" s="113"/>
      <c r="P179" s="113"/>
      <c r="Q179" s="113"/>
      <c r="R179" s="113"/>
      <c r="S179" s="114"/>
      <c r="T179" s="115"/>
      <c r="U179" s="115"/>
      <c r="V179" s="77"/>
      <c r="W179" s="134"/>
      <c r="X179" s="135"/>
      <c r="Y179" s="135"/>
      <c r="Z179" s="136"/>
      <c r="AA179" s="5"/>
      <c r="AB179" s="5"/>
    </row>
    <row r="180" spans="1:28" ht="19.5" customHeight="1">
      <c r="A180" s="124"/>
      <c r="B180" s="127"/>
      <c r="C180" s="116" t="s">
        <v>1222</v>
      </c>
      <c r="D180" s="117"/>
      <c r="E180" s="117"/>
      <c r="F180" s="117"/>
      <c r="G180" s="117"/>
      <c r="H180" s="117"/>
      <c r="I180" s="117"/>
      <c r="J180" s="117"/>
      <c r="K180" s="117"/>
      <c r="L180" s="118"/>
      <c r="M180" s="154">
        <f>SUM(I178:K179,S178)</f>
        <v>1200000</v>
      </c>
      <c r="N180" s="155"/>
      <c r="O180" s="155"/>
      <c r="P180" s="155"/>
      <c r="Q180" s="155"/>
      <c r="R180" s="155"/>
      <c r="S180" s="155"/>
      <c r="T180" s="155"/>
      <c r="U180" s="155"/>
      <c r="V180" s="156"/>
      <c r="W180" s="109"/>
      <c r="X180" s="110"/>
      <c r="Y180" s="110"/>
      <c r="Z180" s="111"/>
      <c r="AA180" s="5"/>
      <c r="AB180" s="5"/>
    </row>
    <row r="181" spans="1:28" ht="19.5" customHeight="1">
      <c r="A181" s="122">
        <f>HYPERLINK("#交付一覧!A148",130)</f>
        <v>130</v>
      </c>
      <c r="B181" s="125" t="s">
        <v>1562</v>
      </c>
      <c r="C181" s="65">
        <v>1</v>
      </c>
      <c r="D181" s="105" t="s">
        <v>1563</v>
      </c>
      <c r="E181" s="128"/>
      <c r="F181" s="128"/>
      <c r="G181" s="128"/>
      <c r="H181" s="128"/>
      <c r="I181" s="157">
        <v>1643</v>
      </c>
      <c r="J181" s="158"/>
      <c r="K181" s="158"/>
      <c r="L181" s="66"/>
      <c r="M181" s="67">
        <v>3</v>
      </c>
      <c r="N181" s="105" t="s">
        <v>1231</v>
      </c>
      <c r="O181" s="128"/>
      <c r="P181" s="128"/>
      <c r="Q181" s="128"/>
      <c r="R181" s="128"/>
      <c r="S181" s="157">
        <v>56376</v>
      </c>
      <c r="T181" s="158"/>
      <c r="U181" s="158"/>
      <c r="V181" s="60"/>
      <c r="W181" s="104" t="s">
        <v>1168</v>
      </c>
      <c r="X181" s="132"/>
      <c r="Y181" s="132"/>
      <c r="Z181" s="133"/>
      <c r="AA181" s="5"/>
      <c r="AB181" s="5"/>
    </row>
    <row r="182" spans="1:28" ht="19.5" customHeight="1">
      <c r="A182" s="123"/>
      <c r="B182" s="126"/>
      <c r="C182" s="72">
        <v>2</v>
      </c>
      <c r="D182" s="112" t="s">
        <v>1564</v>
      </c>
      <c r="E182" s="113"/>
      <c r="F182" s="113"/>
      <c r="G182" s="113"/>
      <c r="H182" s="113"/>
      <c r="I182" s="161">
        <v>1627810</v>
      </c>
      <c r="J182" s="162"/>
      <c r="K182" s="162"/>
      <c r="L182" s="73"/>
      <c r="M182" s="74">
        <v>4</v>
      </c>
      <c r="N182" s="112" t="s">
        <v>1565</v>
      </c>
      <c r="O182" s="113"/>
      <c r="P182" s="113"/>
      <c r="Q182" s="113"/>
      <c r="R182" s="113"/>
      <c r="S182" s="161">
        <v>405297</v>
      </c>
      <c r="T182" s="162"/>
      <c r="U182" s="162"/>
      <c r="V182" s="77"/>
      <c r="W182" s="134"/>
      <c r="X182" s="135"/>
      <c r="Y182" s="135"/>
      <c r="Z182" s="136"/>
      <c r="AA182" s="5"/>
      <c r="AB182" s="5"/>
    </row>
    <row r="183" spans="1:28" ht="19.5" customHeight="1">
      <c r="A183" s="124"/>
      <c r="B183" s="127"/>
      <c r="C183" s="116" t="s">
        <v>1469</v>
      </c>
      <c r="D183" s="117"/>
      <c r="E183" s="117"/>
      <c r="F183" s="117"/>
      <c r="G183" s="117"/>
      <c r="H183" s="117"/>
      <c r="I183" s="117"/>
      <c r="J183" s="117"/>
      <c r="K183" s="117"/>
      <c r="L183" s="118"/>
      <c r="M183" s="154">
        <f>SUM(I181:K182,S181:U182)</f>
        <v>2091126</v>
      </c>
      <c r="N183" s="155"/>
      <c r="O183" s="155"/>
      <c r="P183" s="155"/>
      <c r="Q183" s="155"/>
      <c r="R183" s="155"/>
      <c r="S183" s="155"/>
      <c r="T183" s="155"/>
      <c r="U183" s="155"/>
      <c r="V183" s="156"/>
      <c r="W183" s="109"/>
      <c r="X183" s="110"/>
      <c r="Y183" s="110"/>
      <c r="Z183" s="111"/>
      <c r="AA183" s="5"/>
      <c r="AB183" s="5"/>
    </row>
    <row r="184" spans="1:28" ht="19.5" customHeight="1">
      <c r="A184" s="122">
        <f>HYPERLINK("#交付一覧!A170",146)</f>
        <v>146</v>
      </c>
      <c r="B184" s="125" t="s">
        <v>498</v>
      </c>
      <c r="C184" s="65">
        <v>1</v>
      </c>
      <c r="D184" s="105" t="s">
        <v>1341</v>
      </c>
      <c r="E184" s="128"/>
      <c r="F184" s="128"/>
      <c r="G184" s="128"/>
      <c r="H184" s="128"/>
      <c r="I184" s="157">
        <v>186000</v>
      </c>
      <c r="J184" s="158"/>
      <c r="K184" s="158"/>
      <c r="L184" s="66"/>
      <c r="M184" s="67">
        <v>7</v>
      </c>
      <c r="N184" s="105" t="s">
        <v>1342</v>
      </c>
      <c r="O184" s="128"/>
      <c r="P184" s="128"/>
      <c r="Q184" s="128"/>
      <c r="R184" s="128"/>
      <c r="S184" s="157">
        <v>30000</v>
      </c>
      <c r="T184" s="158"/>
      <c r="U184" s="158"/>
      <c r="V184" s="60"/>
      <c r="W184" s="104" t="s">
        <v>1158</v>
      </c>
      <c r="X184" s="105"/>
      <c r="Y184" s="105"/>
      <c r="Z184" s="106"/>
      <c r="AA184" s="5"/>
      <c r="AB184" s="5"/>
    </row>
    <row r="185" spans="1:28" ht="19.5" customHeight="1">
      <c r="A185" s="123"/>
      <c r="B185" s="126"/>
      <c r="C185" s="68">
        <v>2</v>
      </c>
      <c r="D185" s="100" t="s">
        <v>1343</v>
      </c>
      <c r="E185" s="101"/>
      <c r="F185" s="101"/>
      <c r="G185" s="101"/>
      <c r="H185" s="101"/>
      <c r="I185" s="159">
        <v>30000</v>
      </c>
      <c r="J185" s="160"/>
      <c r="K185" s="160"/>
      <c r="L185" s="69"/>
      <c r="M185" s="70">
        <v>8</v>
      </c>
      <c r="N185" s="100" t="s">
        <v>1344</v>
      </c>
      <c r="O185" s="101"/>
      <c r="P185" s="101"/>
      <c r="Q185" s="101"/>
      <c r="R185" s="101"/>
      <c r="S185" s="159">
        <v>30000</v>
      </c>
      <c r="T185" s="160"/>
      <c r="U185" s="160"/>
      <c r="V185" s="71"/>
      <c r="W185" s="107"/>
      <c r="X185" s="100"/>
      <c r="Y185" s="100"/>
      <c r="Z185" s="108"/>
      <c r="AA185" s="5"/>
      <c r="AB185" s="5"/>
    </row>
    <row r="186" spans="1:28" ht="19.5" customHeight="1">
      <c r="A186" s="123"/>
      <c r="B186" s="126"/>
      <c r="C186" s="68">
        <v>3</v>
      </c>
      <c r="D186" s="100" t="s">
        <v>1345</v>
      </c>
      <c r="E186" s="101"/>
      <c r="F186" s="101"/>
      <c r="G186" s="101"/>
      <c r="H186" s="101"/>
      <c r="I186" s="159">
        <v>30000</v>
      </c>
      <c r="J186" s="160"/>
      <c r="K186" s="160"/>
      <c r="L186" s="69"/>
      <c r="M186" s="70">
        <v>9</v>
      </c>
      <c r="N186" s="100" t="s">
        <v>1346</v>
      </c>
      <c r="O186" s="101"/>
      <c r="P186" s="101"/>
      <c r="Q186" s="101"/>
      <c r="R186" s="101"/>
      <c r="S186" s="159">
        <v>30000</v>
      </c>
      <c r="T186" s="160"/>
      <c r="U186" s="160"/>
      <c r="V186" s="71"/>
      <c r="W186" s="107"/>
      <c r="X186" s="100"/>
      <c r="Y186" s="100"/>
      <c r="Z186" s="108"/>
      <c r="AA186" s="5"/>
      <c r="AB186" s="5"/>
    </row>
    <row r="187" spans="1:28" ht="19.5" customHeight="1">
      <c r="A187" s="123"/>
      <c r="B187" s="126"/>
      <c r="C187" s="68">
        <v>4</v>
      </c>
      <c r="D187" s="100" t="s">
        <v>1347</v>
      </c>
      <c r="E187" s="101"/>
      <c r="F187" s="101"/>
      <c r="G187" s="101"/>
      <c r="H187" s="101"/>
      <c r="I187" s="159">
        <v>30000</v>
      </c>
      <c r="J187" s="160"/>
      <c r="K187" s="160"/>
      <c r="L187" s="69"/>
      <c r="M187" s="70">
        <v>10</v>
      </c>
      <c r="N187" s="100" t="s">
        <v>1348</v>
      </c>
      <c r="O187" s="101"/>
      <c r="P187" s="101"/>
      <c r="Q187" s="101"/>
      <c r="R187" s="101"/>
      <c r="S187" s="159">
        <v>30000</v>
      </c>
      <c r="T187" s="160"/>
      <c r="U187" s="160"/>
      <c r="V187" s="71"/>
      <c r="W187" s="107"/>
      <c r="X187" s="100"/>
      <c r="Y187" s="100"/>
      <c r="Z187" s="108"/>
      <c r="AA187" s="5"/>
      <c r="AB187" s="5"/>
    </row>
    <row r="188" spans="1:28" ht="19.5" customHeight="1">
      <c r="A188" s="123"/>
      <c r="B188" s="126"/>
      <c r="C188" s="68">
        <v>5</v>
      </c>
      <c r="D188" s="100" t="s">
        <v>1349</v>
      </c>
      <c r="E188" s="101"/>
      <c r="F188" s="101"/>
      <c r="G188" s="101"/>
      <c r="H188" s="101"/>
      <c r="I188" s="159">
        <v>30000</v>
      </c>
      <c r="J188" s="160"/>
      <c r="K188" s="160"/>
      <c r="L188" s="69"/>
      <c r="M188" s="70">
        <v>11</v>
      </c>
      <c r="N188" s="100" t="s">
        <v>1350</v>
      </c>
      <c r="O188" s="101"/>
      <c r="P188" s="101"/>
      <c r="Q188" s="101"/>
      <c r="R188" s="101"/>
      <c r="S188" s="159">
        <v>30000</v>
      </c>
      <c r="T188" s="160"/>
      <c r="U188" s="160"/>
      <c r="V188" s="71"/>
      <c r="W188" s="107"/>
      <c r="X188" s="100"/>
      <c r="Y188" s="100"/>
      <c r="Z188" s="108"/>
      <c r="AA188" s="5"/>
      <c r="AB188" s="5"/>
    </row>
    <row r="189" spans="1:28" ht="19.5" customHeight="1">
      <c r="A189" s="123"/>
      <c r="B189" s="126"/>
      <c r="C189" s="72">
        <v>6</v>
      </c>
      <c r="D189" s="112" t="s">
        <v>1351</v>
      </c>
      <c r="E189" s="113"/>
      <c r="F189" s="113"/>
      <c r="G189" s="113"/>
      <c r="H189" s="113"/>
      <c r="I189" s="161">
        <v>30000</v>
      </c>
      <c r="J189" s="162"/>
      <c r="K189" s="162"/>
      <c r="L189" s="73"/>
      <c r="M189" s="74"/>
      <c r="N189" s="112"/>
      <c r="O189" s="113"/>
      <c r="P189" s="113"/>
      <c r="Q189" s="113"/>
      <c r="R189" s="113"/>
      <c r="S189" s="114"/>
      <c r="T189" s="115"/>
      <c r="U189" s="115"/>
      <c r="V189" s="77"/>
      <c r="W189" s="107"/>
      <c r="X189" s="100"/>
      <c r="Y189" s="100"/>
      <c r="Z189" s="108"/>
      <c r="AA189" s="5"/>
      <c r="AB189" s="5"/>
    </row>
    <row r="190" spans="1:28" ht="19.5" customHeight="1">
      <c r="A190" s="124"/>
      <c r="B190" s="127"/>
      <c r="C190" s="116" t="s">
        <v>1352</v>
      </c>
      <c r="D190" s="117"/>
      <c r="E190" s="117"/>
      <c r="F190" s="117"/>
      <c r="G190" s="117"/>
      <c r="H190" s="117"/>
      <c r="I190" s="117"/>
      <c r="J190" s="117"/>
      <c r="K190" s="117"/>
      <c r="L190" s="118"/>
      <c r="M190" s="154">
        <f>SUM(I184:K189,S184:U188)</f>
        <v>486000</v>
      </c>
      <c r="N190" s="155"/>
      <c r="O190" s="155"/>
      <c r="P190" s="155"/>
      <c r="Q190" s="155"/>
      <c r="R190" s="155"/>
      <c r="S190" s="155"/>
      <c r="T190" s="155"/>
      <c r="U190" s="155"/>
      <c r="V190" s="156"/>
      <c r="W190" s="109"/>
      <c r="X190" s="110"/>
      <c r="Y190" s="110"/>
      <c r="Z190" s="111"/>
      <c r="AA190" s="5"/>
      <c r="AB190" s="5"/>
    </row>
    <row r="191" spans="1:28" ht="19.5" customHeight="1">
      <c r="A191" s="122">
        <f>HYPERLINK("#交付一覧!A176",149)</f>
        <v>149</v>
      </c>
      <c r="B191" s="125" t="s">
        <v>664</v>
      </c>
      <c r="C191" s="65">
        <v>1</v>
      </c>
      <c r="D191" s="105" t="s">
        <v>1353</v>
      </c>
      <c r="E191" s="128"/>
      <c r="F191" s="128"/>
      <c r="G191" s="128"/>
      <c r="H191" s="128"/>
      <c r="I191" s="157">
        <v>112430</v>
      </c>
      <c r="J191" s="158"/>
      <c r="K191" s="158"/>
      <c r="L191" s="66"/>
      <c r="M191" s="67">
        <v>3</v>
      </c>
      <c r="N191" s="105" t="s">
        <v>1354</v>
      </c>
      <c r="O191" s="128"/>
      <c r="P191" s="128"/>
      <c r="Q191" s="128"/>
      <c r="R191" s="128"/>
      <c r="S191" s="157">
        <v>49440</v>
      </c>
      <c r="T191" s="158"/>
      <c r="U191" s="158"/>
      <c r="V191" s="60"/>
      <c r="W191" s="104" t="s">
        <v>1355</v>
      </c>
      <c r="X191" s="132"/>
      <c r="Y191" s="132"/>
      <c r="Z191" s="133"/>
      <c r="AA191" s="5"/>
      <c r="AB191" s="5"/>
    </row>
    <row r="192" spans="1:28" ht="19.5" customHeight="1">
      <c r="A192" s="123"/>
      <c r="B192" s="126"/>
      <c r="C192" s="72">
        <v>2</v>
      </c>
      <c r="D192" s="112" t="s">
        <v>1356</v>
      </c>
      <c r="E192" s="113"/>
      <c r="F192" s="113"/>
      <c r="G192" s="113"/>
      <c r="H192" s="113"/>
      <c r="I192" s="161">
        <v>84030</v>
      </c>
      <c r="J192" s="162"/>
      <c r="K192" s="162"/>
      <c r="L192" s="73"/>
      <c r="M192" s="74"/>
      <c r="N192" s="112"/>
      <c r="O192" s="113"/>
      <c r="P192" s="113"/>
      <c r="Q192" s="113"/>
      <c r="R192" s="113"/>
      <c r="S192" s="114"/>
      <c r="T192" s="115"/>
      <c r="U192" s="115"/>
      <c r="V192" s="77"/>
      <c r="W192" s="134"/>
      <c r="X192" s="135"/>
      <c r="Y192" s="135"/>
      <c r="Z192" s="136"/>
      <c r="AA192" s="5"/>
      <c r="AB192" s="5"/>
    </row>
    <row r="193" spans="1:28" ht="19.5" customHeight="1">
      <c r="A193" s="124"/>
      <c r="B193" s="127"/>
      <c r="C193" s="116" t="s">
        <v>1222</v>
      </c>
      <c r="D193" s="117"/>
      <c r="E193" s="117"/>
      <c r="F193" s="117"/>
      <c r="G193" s="117"/>
      <c r="H193" s="117"/>
      <c r="I193" s="117"/>
      <c r="J193" s="117"/>
      <c r="K193" s="117"/>
      <c r="L193" s="118"/>
      <c r="M193" s="154">
        <f>SUM(I191:K192,S191)</f>
        <v>245900</v>
      </c>
      <c r="N193" s="155"/>
      <c r="O193" s="155"/>
      <c r="P193" s="155"/>
      <c r="Q193" s="155"/>
      <c r="R193" s="155"/>
      <c r="S193" s="155"/>
      <c r="T193" s="155"/>
      <c r="U193" s="155"/>
      <c r="V193" s="156"/>
      <c r="W193" s="109"/>
      <c r="X193" s="110"/>
      <c r="Y193" s="110"/>
      <c r="Z193" s="111"/>
      <c r="AA193" s="5"/>
      <c r="AB193" s="5"/>
    </row>
    <row r="194" spans="1:28" ht="27.75" customHeight="1">
      <c r="A194" s="122">
        <f>HYPERLINK("#交付一覧!A183",156)</f>
        <v>156</v>
      </c>
      <c r="B194" s="125" t="s">
        <v>680</v>
      </c>
      <c r="C194" s="65">
        <v>1</v>
      </c>
      <c r="D194" s="105" t="s">
        <v>1357</v>
      </c>
      <c r="E194" s="128"/>
      <c r="F194" s="128"/>
      <c r="G194" s="128"/>
      <c r="H194" s="128"/>
      <c r="I194" s="157">
        <v>25600</v>
      </c>
      <c r="J194" s="158"/>
      <c r="K194" s="158"/>
      <c r="L194" s="66"/>
      <c r="M194" s="67">
        <v>5</v>
      </c>
      <c r="N194" s="105" t="s">
        <v>1363</v>
      </c>
      <c r="O194" s="128"/>
      <c r="P194" s="128"/>
      <c r="Q194" s="128"/>
      <c r="R194" s="128"/>
      <c r="S194" s="157">
        <v>25600</v>
      </c>
      <c r="T194" s="158"/>
      <c r="U194" s="158"/>
      <c r="V194" s="60"/>
      <c r="W194" s="104" t="s">
        <v>1358</v>
      </c>
      <c r="X194" s="132"/>
      <c r="Y194" s="132"/>
      <c r="Z194" s="133"/>
      <c r="AA194" s="5"/>
      <c r="AB194" s="5"/>
    </row>
    <row r="195" spans="1:28" ht="20.25" customHeight="1">
      <c r="A195" s="123"/>
      <c r="B195" s="126"/>
      <c r="C195" s="68">
        <v>2</v>
      </c>
      <c r="D195" s="100" t="s">
        <v>1359</v>
      </c>
      <c r="E195" s="101"/>
      <c r="F195" s="101"/>
      <c r="G195" s="101"/>
      <c r="H195" s="101"/>
      <c r="I195" s="159">
        <v>25600</v>
      </c>
      <c r="J195" s="160"/>
      <c r="K195" s="160"/>
      <c r="L195" s="69"/>
      <c r="M195" s="70">
        <v>6</v>
      </c>
      <c r="N195" s="100" t="s">
        <v>1361</v>
      </c>
      <c r="O195" s="101"/>
      <c r="P195" s="101"/>
      <c r="Q195" s="101"/>
      <c r="R195" s="101"/>
      <c r="S195" s="159">
        <v>57700</v>
      </c>
      <c r="T195" s="160"/>
      <c r="U195" s="160"/>
      <c r="V195" s="71"/>
      <c r="W195" s="134"/>
      <c r="X195" s="135"/>
      <c r="Y195" s="135"/>
      <c r="Z195" s="136"/>
      <c r="AA195" s="5"/>
      <c r="AB195" s="5"/>
    </row>
    <row r="196" spans="1:28" ht="20.25" customHeight="1">
      <c r="A196" s="123"/>
      <c r="B196" s="126"/>
      <c r="C196" s="68">
        <v>3</v>
      </c>
      <c r="D196" s="100" t="s">
        <v>1360</v>
      </c>
      <c r="E196" s="101"/>
      <c r="F196" s="101"/>
      <c r="G196" s="101"/>
      <c r="H196" s="101"/>
      <c r="I196" s="159">
        <v>25600</v>
      </c>
      <c r="J196" s="160"/>
      <c r="K196" s="160"/>
      <c r="L196" s="69"/>
      <c r="M196" s="70">
        <v>7</v>
      </c>
      <c r="N196" s="100" t="s">
        <v>1364</v>
      </c>
      <c r="O196" s="101"/>
      <c r="P196" s="101"/>
      <c r="Q196" s="101"/>
      <c r="R196" s="101"/>
      <c r="S196" s="159">
        <v>85500</v>
      </c>
      <c r="T196" s="160"/>
      <c r="U196" s="160"/>
      <c r="V196" s="71"/>
      <c r="W196" s="134"/>
      <c r="X196" s="135"/>
      <c r="Y196" s="135"/>
      <c r="Z196" s="136"/>
      <c r="AA196" s="5"/>
      <c r="AB196" s="5"/>
    </row>
    <row r="197" spans="1:28" ht="27" customHeight="1">
      <c r="A197" s="123"/>
      <c r="B197" s="126"/>
      <c r="C197" s="68">
        <v>4</v>
      </c>
      <c r="D197" s="100" t="s">
        <v>1362</v>
      </c>
      <c r="E197" s="101"/>
      <c r="F197" s="101"/>
      <c r="G197" s="101"/>
      <c r="H197" s="101"/>
      <c r="I197" s="159">
        <v>25600</v>
      </c>
      <c r="J197" s="160"/>
      <c r="K197" s="160"/>
      <c r="L197" s="69"/>
      <c r="M197" s="70"/>
      <c r="N197" s="100"/>
      <c r="O197" s="101"/>
      <c r="P197" s="101"/>
      <c r="Q197" s="101"/>
      <c r="R197" s="101"/>
      <c r="S197" s="102"/>
      <c r="T197" s="103"/>
      <c r="U197" s="103"/>
      <c r="V197" s="71"/>
      <c r="W197" s="134"/>
      <c r="X197" s="135"/>
      <c r="Y197" s="135"/>
      <c r="Z197" s="136"/>
      <c r="AA197" s="5"/>
      <c r="AB197" s="5"/>
    </row>
    <row r="198" spans="1:28" ht="18.75" customHeight="1">
      <c r="A198" s="124"/>
      <c r="B198" s="127"/>
      <c r="C198" s="116" t="s">
        <v>1574</v>
      </c>
      <c r="D198" s="117"/>
      <c r="E198" s="117"/>
      <c r="F198" s="117"/>
      <c r="G198" s="117"/>
      <c r="H198" s="117"/>
      <c r="I198" s="117"/>
      <c r="J198" s="117"/>
      <c r="K198" s="117"/>
      <c r="L198" s="118"/>
      <c r="M198" s="154">
        <f>SUM(I194:K197,S194:U197)</f>
        <v>271200</v>
      </c>
      <c r="N198" s="155"/>
      <c r="O198" s="155"/>
      <c r="P198" s="155"/>
      <c r="Q198" s="155"/>
      <c r="R198" s="155"/>
      <c r="S198" s="155"/>
      <c r="T198" s="155"/>
      <c r="U198" s="155"/>
      <c r="V198" s="156"/>
      <c r="W198" s="109"/>
      <c r="X198" s="110"/>
      <c r="Y198" s="110"/>
      <c r="Z198" s="111"/>
      <c r="AA198" s="5"/>
      <c r="AB198" s="5"/>
    </row>
    <row r="199" spans="1:28" ht="27" customHeight="1">
      <c r="A199" s="151">
        <f>HYPERLINK("#交付一覧!A187",160)</f>
        <v>160</v>
      </c>
      <c r="B199" s="152" t="s">
        <v>697</v>
      </c>
      <c r="C199" s="65">
        <v>1</v>
      </c>
      <c r="D199" s="105" t="s">
        <v>1365</v>
      </c>
      <c r="E199" s="128"/>
      <c r="F199" s="128"/>
      <c r="G199" s="128"/>
      <c r="H199" s="128"/>
      <c r="I199" s="157">
        <v>50883</v>
      </c>
      <c r="J199" s="158"/>
      <c r="K199" s="158"/>
      <c r="L199" s="66"/>
      <c r="M199" s="67">
        <v>4</v>
      </c>
      <c r="N199" s="105" t="s">
        <v>1366</v>
      </c>
      <c r="O199" s="128"/>
      <c r="P199" s="128"/>
      <c r="Q199" s="128"/>
      <c r="R199" s="128"/>
      <c r="S199" s="157">
        <v>40318</v>
      </c>
      <c r="T199" s="158"/>
      <c r="U199" s="158"/>
      <c r="V199" s="60"/>
      <c r="W199" s="104" t="s">
        <v>1358</v>
      </c>
      <c r="X199" s="132"/>
      <c r="Y199" s="132"/>
      <c r="Z199" s="133"/>
      <c r="AA199" s="5"/>
      <c r="AB199" s="5"/>
    </row>
    <row r="200" spans="1:28" ht="27" customHeight="1">
      <c r="A200" s="151"/>
      <c r="B200" s="152"/>
      <c r="C200" s="68">
        <v>2</v>
      </c>
      <c r="D200" s="100" t="s">
        <v>1367</v>
      </c>
      <c r="E200" s="101"/>
      <c r="F200" s="101"/>
      <c r="G200" s="101"/>
      <c r="H200" s="101"/>
      <c r="I200" s="159">
        <v>80000</v>
      </c>
      <c r="J200" s="160"/>
      <c r="K200" s="160"/>
      <c r="L200" s="69"/>
      <c r="M200" s="70">
        <v>5</v>
      </c>
      <c r="N200" s="100" t="s">
        <v>1368</v>
      </c>
      <c r="O200" s="101"/>
      <c r="P200" s="101"/>
      <c r="Q200" s="101"/>
      <c r="R200" s="101"/>
      <c r="S200" s="159">
        <v>36247</v>
      </c>
      <c r="T200" s="160"/>
      <c r="U200" s="160"/>
      <c r="V200" s="71"/>
      <c r="W200" s="134"/>
      <c r="X200" s="135"/>
      <c r="Y200" s="135"/>
      <c r="Z200" s="136"/>
      <c r="AA200" s="5"/>
      <c r="AB200" s="5"/>
    </row>
    <row r="201" spans="1:28" ht="27" customHeight="1">
      <c r="A201" s="151"/>
      <c r="B201" s="152"/>
      <c r="C201" s="72">
        <v>3</v>
      </c>
      <c r="D201" s="112" t="s">
        <v>1369</v>
      </c>
      <c r="E201" s="113"/>
      <c r="F201" s="113"/>
      <c r="G201" s="113"/>
      <c r="H201" s="113"/>
      <c r="I201" s="161">
        <v>39295</v>
      </c>
      <c r="J201" s="162"/>
      <c r="K201" s="162"/>
      <c r="L201" s="73"/>
      <c r="M201" s="74"/>
      <c r="N201" s="112"/>
      <c r="O201" s="113"/>
      <c r="P201" s="113"/>
      <c r="Q201" s="113"/>
      <c r="R201" s="113"/>
      <c r="S201" s="114"/>
      <c r="T201" s="115"/>
      <c r="U201" s="115"/>
      <c r="V201" s="77"/>
      <c r="W201" s="134"/>
      <c r="X201" s="135"/>
      <c r="Y201" s="135"/>
      <c r="Z201" s="136"/>
      <c r="AA201" s="5"/>
      <c r="AB201" s="5"/>
    </row>
    <row r="202" spans="1:28" ht="19.5" customHeight="1">
      <c r="A202" s="151"/>
      <c r="B202" s="153"/>
      <c r="C202" s="116" t="s">
        <v>1391</v>
      </c>
      <c r="D202" s="117"/>
      <c r="E202" s="117"/>
      <c r="F202" s="117"/>
      <c r="G202" s="117"/>
      <c r="H202" s="117"/>
      <c r="I202" s="117"/>
      <c r="J202" s="117"/>
      <c r="K202" s="117"/>
      <c r="L202" s="118"/>
      <c r="M202" s="154">
        <f>SUM(I199:K201,S199:U201)</f>
        <v>246743</v>
      </c>
      <c r="N202" s="155"/>
      <c r="O202" s="155"/>
      <c r="P202" s="155"/>
      <c r="Q202" s="155"/>
      <c r="R202" s="155"/>
      <c r="S202" s="155"/>
      <c r="T202" s="155"/>
      <c r="U202" s="155"/>
      <c r="V202" s="156"/>
      <c r="W202" s="109"/>
      <c r="X202" s="110"/>
      <c r="Y202" s="110"/>
      <c r="Z202" s="111"/>
      <c r="AA202" s="5"/>
      <c r="AB202" s="5"/>
    </row>
    <row r="203" spans="1:28" ht="27.75" customHeight="1">
      <c r="A203" s="122">
        <f>HYPERLINK("#交付一覧!A189",162)</f>
        <v>162</v>
      </c>
      <c r="B203" s="125" t="s">
        <v>1575</v>
      </c>
      <c r="C203" s="65">
        <v>1</v>
      </c>
      <c r="D203" s="105" t="s">
        <v>1576</v>
      </c>
      <c r="E203" s="128"/>
      <c r="F203" s="128"/>
      <c r="G203" s="128"/>
      <c r="H203" s="128"/>
      <c r="I203" s="157">
        <v>143000</v>
      </c>
      <c r="J203" s="158"/>
      <c r="K203" s="158"/>
      <c r="L203" s="66"/>
      <c r="M203" s="68">
        <v>3</v>
      </c>
      <c r="N203" s="100" t="s">
        <v>1578</v>
      </c>
      <c r="O203" s="101"/>
      <c r="P203" s="101"/>
      <c r="Q203" s="101"/>
      <c r="R203" s="101"/>
      <c r="S203" s="157">
        <v>368000</v>
      </c>
      <c r="T203" s="158"/>
      <c r="U203" s="158"/>
      <c r="V203" s="60"/>
      <c r="W203" s="104" t="s">
        <v>1358</v>
      </c>
      <c r="X203" s="132"/>
      <c r="Y203" s="132"/>
      <c r="Z203" s="133"/>
      <c r="AA203" s="5"/>
      <c r="AB203" s="5"/>
    </row>
    <row r="204" spans="1:28" ht="19.5" customHeight="1">
      <c r="A204" s="123"/>
      <c r="B204" s="126"/>
      <c r="C204" s="68">
        <v>2</v>
      </c>
      <c r="D204" s="100" t="s">
        <v>1577</v>
      </c>
      <c r="E204" s="101"/>
      <c r="F204" s="101"/>
      <c r="G204" s="101"/>
      <c r="H204" s="101"/>
      <c r="I204" s="159">
        <v>48100</v>
      </c>
      <c r="J204" s="160"/>
      <c r="K204" s="160"/>
      <c r="L204" s="69"/>
      <c r="M204" s="68"/>
      <c r="N204" s="100"/>
      <c r="O204" s="101"/>
      <c r="P204" s="101"/>
      <c r="Q204" s="101"/>
      <c r="R204" s="101"/>
      <c r="S204" s="102"/>
      <c r="T204" s="103"/>
      <c r="U204" s="103"/>
      <c r="V204" s="71"/>
      <c r="W204" s="134"/>
      <c r="X204" s="135"/>
      <c r="Y204" s="135"/>
      <c r="Z204" s="136"/>
      <c r="AA204" s="5"/>
      <c r="AB204" s="5"/>
    </row>
    <row r="205" spans="1:28" ht="19.5" customHeight="1">
      <c r="A205" s="124"/>
      <c r="B205" s="127"/>
      <c r="C205" s="116" t="s">
        <v>1495</v>
      </c>
      <c r="D205" s="117"/>
      <c r="E205" s="117"/>
      <c r="F205" s="117"/>
      <c r="G205" s="117"/>
      <c r="H205" s="117"/>
      <c r="I205" s="117"/>
      <c r="J205" s="117"/>
      <c r="K205" s="117"/>
      <c r="L205" s="118"/>
      <c r="M205" s="154">
        <f>SUM(I203:K204,S203:U204)</f>
        <v>559100</v>
      </c>
      <c r="N205" s="155"/>
      <c r="O205" s="155"/>
      <c r="P205" s="155"/>
      <c r="Q205" s="155"/>
      <c r="R205" s="155"/>
      <c r="S205" s="155"/>
      <c r="T205" s="155"/>
      <c r="U205" s="155"/>
      <c r="V205" s="156"/>
      <c r="W205" s="109"/>
      <c r="X205" s="110"/>
      <c r="Y205" s="110"/>
      <c r="Z205" s="111"/>
      <c r="AA205" s="5"/>
      <c r="AB205" s="5"/>
    </row>
    <row r="206" spans="1:28" ht="18.75">
      <c r="D206" s="100"/>
      <c r="E206" s="101"/>
      <c r="F206" s="101"/>
      <c r="G206" s="101"/>
      <c r="H206" s="101"/>
      <c r="I206" s="102"/>
      <c r="J206" s="103"/>
      <c r="K206" s="103"/>
      <c r="N206" s="100"/>
      <c r="O206" s="101"/>
      <c r="P206" s="101"/>
      <c r="Q206" s="101"/>
      <c r="R206" s="101"/>
      <c r="S206" s="102"/>
      <c r="T206" s="103"/>
      <c r="U206" s="103"/>
    </row>
    <row r="207" spans="1:28" ht="18.75">
      <c r="D207" s="100"/>
      <c r="E207" s="101"/>
      <c r="F207" s="101"/>
      <c r="G207" s="101"/>
      <c r="H207" s="101"/>
      <c r="I207" s="102"/>
      <c r="J207" s="103"/>
      <c r="K207" s="103"/>
      <c r="N207" s="100"/>
      <c r="O207" s="101"/>
      <c r="P207" s="101"/>
      <c r="Q207" s="101"/>
      <c r="R207" s="101"/>
      <c r="S207" s="102"/>
      <c r="T207" s="103"/>
      <c r="U207" s="103"/>
    </row>
    <row r="208" spans="1:28" ht="18.75">
      <c r="D208" s="100"/>
      <c r="E208" s="101"/>
      <c r="F208" s="101"/>
      <c r="G208" s="101"/>
      <c r="H208" s="101"/>
      <c r="I208" s="102"/>
      <c r="J208" s="103"/>
      <c r="K208" s="103"/>
      <c r="N208" s="100"/>
      <c r="O208" s="101"/>
      <c r="P208" s="101"/>
      <c r="Q208" s="101"/>
      <c r="R208" s="101"/>
      <c r="S208" s="102"/>
      <c r="T208" s="103"/>
      <c r="U208" s="103"/>
    </row>
  </sheetData>
  <mergeCells count="851">
    <mergeCell ref="W203:Z205"/>
    <mergeCell ref="C205:L205"/>
    <mergeCell ref="M205:V205"/>
    <mergeCell ref="A181:A183"/>
    <mergeCell ref="B181:B183"/>
    <mergeCell ref="D181:H181"/>
    <mergeCell ref="I181:K181"/>
    <mergeCell ref="N181:R181"/>
    <mergeCell ref="S181:U181"/>
    <mergeCell ref="W181:Z183"/>
    <mergeCell ref="D182:H182"/>
    <mergeCell ref="I182:K182"/>
    <mergeCell ref="N182:R182"/>
    <mergeCell ref="S182:U182"/>
    <mergeCell ref="C183:L183"/>
    <mergeCell ref="M183:V183"/>
    <mergeCell ref="S201:U201"/>
    <mergeCell ref="C202:L202"/>
    <mergeCell ref="A199:A202"/>
    <mergeCell ref="B199:B202"/>
    <mergeCell ref="I188:K188"/>
    <mergeCell ref="N188:R188"/>
    <mergeCell ref="S188:U188"/>
    <mergeCell ref="D189:H189"/>
    <mergeCell ref="I189:K189"/>
    <mergeCell ref="I186:K186"/>
    <mergeCell ref="N186:R186"/>
    <mergeCell ref="C143:C144"/>
    <mergeCell ref="D143:H144"/>
    <mergeCell ref="N146:R146"/>
    <mergeCell ref="S146:U146"/>
    <mergeCell ref="N147:R147"/>
    <mergeCell ref="S147:U147"/>
    <mergeCell ref="C159:L159"/>
    <mergeCell ref="M159:V159"/>
    <mergeCell ref="D145:H145"/>
    <mergeCell ref="I145:K145"/>
    <mergeCell ref="D146:H146"/>
    <mergeCell ref="I146:K146"/>
    <mergeCell ref="S186:U186"/>
    <mergeCell ref="D187:H187"/>
    <mergeCell ref="D184:H184"/>
    <mergeCell ref="I184:K184"/>
    <mergeCell ref="N184:R184"/>
    <mergeCell ref="S184:U184"/>
    <mergeCell ref="I187:K187"/>
    <mergeCell ref="N187:R187"/>
    <mergeCell ref="S187:U187"/>
    <mergeCell ref="A178:A180"/>
    <mergeCell ref="B178:B180"/>
    <mergeCell ref="D178:H178"/>
    <mergeCell ref="I178:K178"/>
    <mergeCell ref="N178:R178"/>
    <mergeCell ref="S178:U178"/>
    <mergeCell ref="A168:A172"/>
    <mergeCell ref="B168:B172"/>
    <mergeCell ref="D168:H168"/>
    <mergeCell ref="I168:K168"/>
    <mergeCell ref="N168:R168"/>
    <mergeCell ref="S168:U168"/>
    <mergeCell ref="N171:R171"/>
    <mergeCell ref="S171:U171"/>
    <mergeCell ref="C172:L172"/>
    <mergeCell ref="D171:H171"/>
    <mergeCell ref="I171:K171"/>
    <mergeCell ref="C167:L167"/>
    <mergeCell ref="M167:V167"/>
    <mergeCell ref="A160:A167"/>
    <mergeCell ref="B160:B167"/>
    <mergeCell ref="D175:H175"/>
    <mergeCell ref="W178:Z180"/>
    <mergeCell ref="D179:H179"/>
    <mergeCell ref="I179:K179"/>
    <mergeCell ref="N179:R179"/>
    <mergeCell ref="S179:U179"/>
    <mergeCell ref="C180:L180"/>
    <mergeCell ref="M180:V180"/>
    <mergeCell ref="C177:L177"/>
    <mergeCell ref="M177:V177"/>
    <mergeCell ref="D165:H165"/>
    <mergeCell ref="I165:K165"/>
    <mergeCell ref="N165:R165"/>
    <mergeCell ref="S165:U165"/>
    <mergeCell ref="A173:A177"/>
    <mergeCell ref="B173:B177"/>
    <mergeCell ref="I169:K169"/>
    <mergeCell ref="N169:R169"/>
    <mergeCell ref="S169:U169"/>
    <mergeCell ref="S170:U170"/>
    <mergeCell ref="A95:A97"/>
    <mergeCell ref="B95:B97"/>
    <mergeCell ref="D95:H95"/>
    <mergeCell ref="I95:K95"/>
    <mergeCell ref="N95:R95"/>
    <mergeCell ref="S95:U95"/>
    <mergeCell ref="W95:Z97"/>
    <mergeCell ref="D96:H96"/>
    <mergeCell ref="I96:K96"/>
    <mergeCell ref="N96:R96"/>
    <mergeCell ref="S96:U96"/>
    <mergeCell ref="C97:L97"/>
    <mergeCell ref="M97:V97"/>
    <mergeCell ref="W30:Z34"/>
    <mergeCell ref="N41:R41"/>
    <mergeCell ref="S41:U41"/>
    <mergeCell ref="N38:R38"/>
    <mergeCell ref="S38:U38"/>
    <mergeCell ref="W35:Z52"/>
    <mergeCell ref="D48:H48"/>
    <mergeCell ref="I48:K48"/>
    <mergeCell ref="D35:H35"/>
    <mergeCell ref="I35:K35"/>
    <mergeCell ref="N48:R48"/>
    <mergeCell ref="S48:U48"/>
    <mergeCell ref="D49:H49"/>
    <mergeCell ref="N50:R50"/>
    <mergeCell ref="S50:U50"/>
    <mergeCell ref="C52:L52"/>
    <mergeCell ref="M52:V52"/>
    <mergeCell ref="D36:H36"/>
    <mergeCell ref="I36:K36"/>
    <mergeCell ref="N35:R35"/>
    <mergeCell ref="D33:H33"/>
    <mergeCell ref="I33:K33"/>
    <mergeCell ref="N33:R33"/>
    <mergeCell ref="S33:U33"/>
    <mergeCell ref="A30:A34"/>
    <mergeCell ref="B30:B34"/>
    <mergeCell ref="C34:L34"/>
    <mergeCell ref="M34:V34"/>
    <mergeCell ref="D30:H30"/>
    <mergeCell ref="I30:K30"/>
    <mergeCell ref="N30:R30"/>
    <mergeCell ref="S30:U30"/>
    <mergeCell ref="D31:H31"/>
    <mergeCell ref="I31:K31"/>
    <mergeCell ref="N31:R31"/>
    <mergeCell ref="S31:U31"/>
    <mergeCell ref="D32:H32"/>
    <mergeCell ref="I32:K32"/>
    <mergeCell ref="N32:R32"/>
    <mergeCell ref="S32:U32"/>
    <mergeCell ref="W14:Z16"/>
    <mergeCell ref="D15:H15"/>
    <mergeCell ref="I15:K15"/>
    <mergeCell ref="N15:R15"/>
    <mergeCell ref="S15:U15"/>
    <mergeCell ref="C16:L16"/>
    <mergeCell ref="M16:V16"/>
    <mergeCell ref="D207:H207"/>
    <mergeCell ref="I207:K207"/>
    <mergeCell ref="N207:R207"/>
    <mergeCell ref="S207:U207"/>
    <mergeCell ref="D203:H203"/>
    <mergeCell ref="I203:K203"/>
    <mergeCell ref="N203:R203"/>
    <mergeCell ref="S203:U203"/>
    <mergeCell ref="D204:H204"/>
    <mergeCell ref="W199:Z202"/>
    <mergeCell ref="D200:H200"/>
    <mergeCell ref="I200:K200"/>
    <mergeCell ref="N200:R200"/>
    <mergeCell ref="S200:U200"/>
    <mergeCell ref="D201:H201"/>
    <mergeCell ref="I201:K201"/>
    <mergeCell ref="N201:R201"/>
    <mergeCell ref="D199:H199"/>
    <mergeCell ref="I199:K199"/>
    <mergeCell ref="N199:R199"/>
    <mergeCell ref="S199:U199"/>
    <mergeCell ref="D208:H208"/>
    <mergeCell ref="I208:K208"/>
    <mergeCell ref="N208:R208"/>
    <mergeCell ref="S208:U208"/>
    <mergeCell ref="D206:H206"/>
    <mergeCell ref="I206:K206"/>
    <mergeCell ref="N206:R206"/>
    <mergeCell ref="S206:U206"/>
    <mergeCell ref="I204:K204"/>
    <mergeCell ref="N204:R204"/>
    <mergeCell ref="S204:U204"/>
    <mergeCell ref="A203:A205"/>
    <mergeCell ref="B203:B205"/>
    <mergeCell ref="W194:Z198"/>
    <mergeCell ref="D195:H195"/>
    <mergeCell ref="I195:K195"/>
    <mergeCell ref="N195:R195"/>
    <mergeCell ref="S195:U195"/>
    <mergeCell ref="N196:R196"/>
    <mergeCell ref="S196:U196"/>
    <mergeCell ref="D196:H196"/>
    <mergeCell ref="D194:H194"/>
    <mergeCell ref="I194:K194"/>
    <mergeCell ref="N194:R194"/>
    <mergeCell ref="S194:U194"/>
    <mergeCell ref="I196:K196"/>
    <mergeCell ref="M202:V202"/>
    <mergeCell ref="C198:L198"/>
    <mergeCell ref="M198:V198"/>
    <mergeCell ref="A194:A198"/>
    <mergeCell ref="B194:B198"/>
    <mergeCell ref="D197:H197"/>
    <mergeCell ref="I197:K197"/>
    <mergeCell ref="N197:R197"/>
    <mergeCell ref="S197:U197"/>
    <mergeCell ref="A184:A190"/>
    <mergeCell ref="B184:B190"/>
    <mergeCell ref="W191:Z193"/>
    <mergeCell ref="D192:H192"/>
    <mergeCell ref="I192:K192"/>
    <mergeCell ref="N192:R192"/>
    <mergeCell ref="S192:U192"/>
    <mergeCell ref="C193:L193"/>
    <mergeCell ref="M193:V193"/>
    <mergeCell ref="M190:V190"/>
    <mergeCell ref="A191:A193"/>
    <mergeCell ref="B191:B193"/>
    <mergeCell ref="D191:H191"/>
    <mergeCell ref="I191:K191"/>
    <mergeCell ref="N191:R191"/>
    <mergeCell ref="S191:U191"/>
    <mergeCell ref="W184:Z190"/>
    <mergeCell ref="D185:H185"/>
    <mergeCell ref="I185:K185"/>
    <mergeCell ref="N185:R185"/>
    <mergeCell ref="S185:U185"/>
    <mergeCell ref="D186:H186"/>
    <mergeCell ref="D188:H188"/>
    <mergeCell ref="C190:L190"/>
    <mergeCell ref="N189:R189"/>
    <mergeCell ref="S189:U189"/>
    <mergeCell ref="W168:Z172"/>
    <mergeCell ref="D170:H170"/>
    <mergeCell ref="I170:K170"/>
    <mergeCell ref="N170:R170"/>
    <mergeCell ref="W173:Z177"/>
    <mergeCell ref="D174:H174"/>
    <mergeCell ref="I174:K174"/>
    <mergeCell ref="N174:R174"/>
    <mergeCell ref="S174:U174"/>
    <mergeCell ref="I175:K175"/>
    <mergeCell ref="N175:R175"/>
    <mergeCell ref="S175:U175"/>
    <mergeCell ref="D176:H176"/>
    <mergeCell ref="M172:V172"/>
    <mergeCell ref="D173:H173"/>
    <mergeCell ref="I173:K173"/>
    <mergeCell ref="N173:R173"/>
    <mergeCell ref="S173:U173"/>
    <mergeCell ref="I176:K176"/>
    <mergeCell ref="N176:R176"/>
    <mergeCell ref="S176:U176"/>
    <mergeCell ref="D169:H169"/>
    <mergeCell ref="W160:Z167"/>
    <mergeCell ref="D161:H161"/>
    <mergeCell ref="I161:K161"/>
    <mergeCell ref="N161:R161"/>
    <mergeCell ref="S161:U161"/>
    <mergeCell ref="D162:H162"/>
    <mergeCell ref="I162:K162"/>
    <mergeCell ref="N162:R162"/>
    <mergeCell ref="S162:U162"/>
    <mergeCell ref="D163:H163"/>
    <mergeCell ref="D160:H160"/>
    <mergeCell ref="I160:K160"/>
    <mergeCell ref="N160:R160"/>
    <mergeCell ref="S160:U160"/>
    <mergeCell ref="I163:K163"/>
    <mergeCell ref="N163:R163"/>
    <mergeCell ref="D166:H166"/>
    <mergeCell ref="I166:K166"/>
    <mergeCell ref="N166:R166"/>
    <mergeCell ref="S166:U166"/>
    <mergeCell ref="S163:U163"/>
    <mergeCell ref="D164:H164"/>
    <mergeCell ref="I164:K164"/>
    <mergeCell ref="N164:R164"/>
    <mergeCell ref="A149:A159"/>
    <mergeCell ref="B149:B159"/>
    <mergeCell ref="D153:H153"/>
    <mergeCell ref="I153:K153"/>
    <mergeCell ref="N153:R153"/>
    <mergeCell ref="S153:U153"/>
    <mergeCell ref="D154:H154"/>
    <mergeCell ref="I154:K154"/>
    <mergeCell ref="N154:R154"/>
    <mergeCell ref="S154:U154"/>
    <mergeCell ref="C148:L148"/>
    <mergeCell ref="M148:V148"/>
    <mergeCell ref="N145:R145"/>
    <mergeCell ref="S145:U145"/>
    <mergeCell ref="S164:U164"/>
    <mergeCell ref="D155:H155"/>
    <mergeCell ref="I155:K155"/>
    <mergeCell ref="N155:R155"/>
    <mergeCell ref="S155:U155"/>
    <mergeCell ref="D156:H156"/>
    <mergeCell ref="I156:K156"/>
    <mergeCell ref="N156:R156"/>
    <mergeCell ref="S156:U156"/>
    <mergeCell ref="D157:H157"/>
    <mergeCell ref="I157:K157"/>
    <mergeCell ref="N157:R157"/>
    <mergeCell ref="S157:U157"/>
    <mergeCell ref="D158:H158"/>
    <mergeCell ref="I158:K158"/>
    <mergeCell ref="N158:R158"/>
    <mergeCell ref="S158:U158"/>
    <mergeCell ref="W149:Z159"/>
    <mergeCell ref="D150:H150"/>
    <mergeCell ref="I150:K150"/>
    <mergeCell ref="N150:R150"/>
    <mergeCell ref="S150:U150"/>
    <mergeCell ref="D151:H151"/>
    <mergeCell ref="I151:K151"/>
    <mergeCell ref="N151:R151"/>
    <mergeCell ref="S151:U151"/>
    <mergeCell ref="D152:H152"/>
    <mergeCell ref="D149:H149"/>
    <mergeCell ref="I149:K149"/>
    <mergeCell ref="N149:R149"/>
    <mergeCell ref="S149:U149"/>
    <mergeCell ref="I152:K152"/>
    <mergeCell ref="N152:R152"/>
    <mergeCell ref="S152:U152"/>
    <mergeCell ref="W143:Z148"/>
    <mergeCell ref="N143:R143"/>
    <mergeCell ref="S143:U143"/>
    <mergeCell ref="I144:K144"/>
    <mergeCell ref="C142:L142"/>
    <mergeCell ref="M142:V142"/>
    <mergeCell ref="W104:Z142"/>
    <mergeCell ref="D105:H105"/>
    <mergeCell ref="I105:K105"/>
    <mergeCell ref="N104:R104"/>
    <mergeCell ref="S104:U104"/>
    <mergeCell ref="D106:H106"/>
    <mergeCell ref="I106:K106"/>
    <mergeCell ref="N138:R138"/>
    <mergeCell ref="S138:U138"/>
    <mergeCell ref="D133:H133"/>
    <mergeCell ref="N105:R105"/>
    <mergeCell ref="S105:U105"/>
    <mergeCell ref="D104:H104"/>
    <mergeCell ref="I104:K104"/>
    <mergeCell ref="N106:R106"/>
    <mergeCell ref="S106:U106"/>
    <mergeCell ref="D147:H147"/>
    <mergeCell ref="I147:K147"/>
    <mergeCell ref="A143:A148"/>
    <mergeCell ref="B143:B148"/>
    <mergeCell ref="I143:K143"/>
    <mergeCell ref="N144:R144"/>
    <mergeCell ref="S144:U144"/>
    <mergeCell ref="D139:H139"/>
    <mergeCell ref="I139:K139"/>
    <mergeCell ref="N141:R141"/>
    <mergeCell ref="S141:U141"/>
    <mergeCell ref="D140:H140"/>
    <mergeCell ref="I140:K140"/>
    <mergeCell ref="A104:A142"/>
    <mergeCell ref="B104:B142"/>
    <mergeCell ref="D137:H137"/>
    <mergeCell ref="I137:K137"/>
    <mergeCell ref="N136:R136"/>
    <mergeCell ref="S136:U136"/>
    <mergeCell ref="D129:H129"/>
    <mergeCell ref="I129:K129"/>
    <mergeCell ref="N139:R139"/>
    <mergeCell ref="S139:U139"/>
    <mergeCell ref="D138:H138"/>
    <mergeCell ref="I138:K138"/>
    <mergeCell ref="N140:R140"/>
    <mergeCell ref="D126:H126"/>
    <mergeCell ref="I126:K126"/>
    <mergeCell ref="D131:H131"/>
    <mergeCell ref="I131:K131"/>
    <mergeCell ref="N135:R135"/>
    <mergeCell ref="S135:U135"/>
    <mergeCell ref="D132:H132"/>
    <mergeCell ref="I132:K132"/>
    <mergeCell ref="N126:R126"/>
    <mergeCell ref="S126:U126"/>
    <mergeCell ref="D127:H127"/>
    <mergeCell ref="I127:K127"/>
    <mergeCell ref="I133:K133"/>
    <mergeCell ref="D134:H134"/>
    <mergeCell ref="I134:K134"/>
    <mergeCell ref="N131:R131"/>
    <mergeCell ref="S131:U131"/>
    <mergeCell ref="D128:H128"/>
    <mergeCell ref="I128:K128"/>
    <mergeCell ref="N132:R132"/>
    <mergeCell ref="S132:U132"/>
    <mergeCell ref="D135:H135"/>
    <mergeCell ref="I135:K135"/>
    <mergeCell ref="D141:H141"/>
    <mergeCell ref="I141:K141"/>
    <mergeCell ref="N127:R127"/>
    <mergeCell ref="S127:U127"/>
    <mergeCell ref="N128:R128"/>
    <mergeCell ref="S128:U128"/>
    <mergeCell ref="N129:R129"/>
    <mergeCell ref="S129:U129"/>
    <mergeCell ref="N133:R133"/>
    <mergeCell ref="S133:U133"/>
    <mergeCell ref="D130:H130"/>
    <mergeCell ref="I130:K130"/>
    <mergeCell ref="N134:R134"/>
    <mergeCell ref="S134:U134"/>
    <mergeCell ref="D136:H136"/>
    <mergeCell ref="I136:K136"/>
    <mergeCell ref="N130:R130"/>
    <mergeCell ref="S130:U130"/>
    <mergeCell ref="N137:R137"/>
    <mergeCell ref="S137:U137"/>
    <mergeCell ref="S140:U140"/>
    <mergeCell ref="N124:R124"/>
    <mergeCell ref="S124:U124"/>
    <mergeCell ref="N125:R125"/>
    <mergeCell ref="S125:U125"/>
    <mergeCell ref="N122:R122"/>
    <mergeCell ref="S122:U122"/>
    <mergeCell ref="N123:R123"/>
    <mergeCell ref="S123:U123"/>
    <mergeCell ref="D123:H123"/>
    <mergeCell ref="I123:K123"/>
    <mergeCell ref="D124:H124"/>
    <mergeCell ref="I124:K124"/>
    <mergeCell ref="D122:H122"/>
    <mergeCell ref="I122:K122"/>
    <mergeCell ref="D125:H125"/>
    <mergeCell ref="I125:K125"/>
    <mergeCell ref="D120:H120"/>
    <mergeCell ref="I120:K120"/>
    <mergeCell ref="N120:R120"/>
    <mergeCell ref="S120:U120"/>
    <mergeCell ref="N121:R121"/>
    <mergeCell ref="S121:U121"/>
    <mergeCell ref="D118:H118"/>
    <mergeCell ref="I118:K118"/>
    <mergeCell ref="N118:R118"/>
    <mergeCell ref="S118:U118"/>
    <mergeCell ref="D119:H119"/>
    <mergeCell ref="I119:K119"/>
    <mergeCell ref="N119:R119"/>
    <mergeCell ref="S119:U119"/>
    <mergeCell ref="D121:H121"/>
    <mergeCell ref="I121:K121"/>
    <mergeCell ref="D116:H116"/>
    <mergeCell ref="I116:K116"/>
    <mergeCell ref="N116:R116"/>
    <mergeCell ref="S116:U116"/>
    <mergeCell ref="D117:H117"/>
    <mergeCell ref="I117:K117"/>
    <mergeCell ref="N117:R117"/>
    <mergeCell ref="S117:U117"/>
    <mergeCell ref="D114:H114"/>
    <mergeCell ref="I114:K114"/>
    <mergeCell ref="N114:R114"/>
    <mergeCell ref="S114:U114"/>
    <mergeCell ref="D115:H115"/>
    <mergeCell ref="I115:K115"/>
    <mergeCell ref="N115:R115"/>
    <mergeCell ref="S115:U115"/>
    <mergeCell ref="S113:U113"/>
    <mergeCell ref="D111:H111"/>
    <mergeCell ref="I111:K111"/>
    <mergeCell ref="N110:R110"/>
    <mergeCell ref="S110:U110"/>
    <mergeCell ref="N111:R111"/>
    <mergeCell ref="S111:U111"/>
    <mergeCell ref="D110:H110"/>
    <mergeCell ref="I110:K110"/>
    <mergeCell ref="D112:H112"/>
    <mergeCell ref="I112:K112"/>
    <mergeCell ref="N112:R112"/>
    <mergeCell ref="S112:U112"/>
    <mergeCell ref="D113:H113"/>
    <mergeCell ref="I113:K113"/>
    <mergeCell ref="N113:R113"/>
    <mergeCell ref="N109:R109"/>
    <mergeCell ref="S109:U109"/>
    <mergeCell ref="I108:K108"/>
    <mergeCell ref="N107:R107"/>
    <mergeCell ref="S107:U107"/>
    <mergeCell ref="D109:H109"/>
    <mergeCell ref="I109:K109"/>
    <mergeCell ref="N108:R108"/>
    <mergeCell ref="S108:U108"/>
    <mergeCell ref="D107:H107"/>
    <mergeCell ref="I107:K107"/>
    <mergeCell ref="D108:H108"/>
    <mergeCell ref="W101:Z103"/>
    <mergeCell ref="D102:H102"/>
    <mergeCell ref="I102:K102"/>
    <mergeCell ref="N102:R102"/>
    <mergeCell ref="S102:U102"/>
    <mergeCell ref="C103:L103"/>
    <mergeCell ref="M103:V103"/>
    <mergeCell ref="A101:A103"/>
    <mergeCell ref="B101:B103"/>
    <mergeCell ref="D101:H101"/>
    <mergeCell ref="I101:K101"/>
    <mergeCell ref="N101:R101"/>
    <mergeCell ref="S101:U101"/>
    <mergeCell ref="W98:Z100"/>
    <mergeCell ref="D99:H99"/>
    <mergeCell ref="I99:K99"/>
    <mergeCell ref="N99:R99"/>
    <mergeCell ref="S99:U99"/>
    <mergeCell ref="C100:L100"/>
    <mergeCell ref="M100:V100"/>
    <mergeCell ref="A98:A100"/>
    <mergeCell ref="B98:B100"/>
    <mergeCell ref="D98:H98"/>
    <mergeCell ref="I98:K98"/>
    <mergeCell ref="N98:R98"/>
    <mergeCell ref="S98:U98"/>
    <mergeCell ref="C90:L90"/>
    <mergeCell ref="M90:V90"/>
    <mergeCell ref="A91:A94"/>
    <mergeCell ref="B91:B94"/>
    <mergeCell ref="D91:H91"/>
    <mergeCell ref="I91:K91"/>
    <mergeCell ref="N91:R91"/>
    <mergeCell ref="W86:Z90"/>
    <mergeCell ref="D87:H87"/>
    <mergeCell ref="I87:K87"/>
    <mergeCell ref="N86:R86"/>
    <mergeCell ref="S86:U86"/>
    <mergeCell ref="D88:H88"/>
    <mergeCell ref="I88:K88"/>
    <mergeCell ref="N87:R87"/>
    <mergeCell ref="S87:U87"/>
    <mergeCell ref="D89:H89"/>
    <mergeCell ref="A86:A90"/>
    <mergeCell ref="B86:B90"/>
    <mergeCell ref="D86:H86"/>
    <mergeCell ref="I86:K86"/>
    <mergeCell ref="I89:K89"/>
    <mergeCell ref="N88:R88"/>
    <mergeCell ref="S88:U88"/>
    <mergeCell ref="N89:R89"/>
    <mergeCell ref="S89:U89"/>
    <mergeCell ref="D79:H79"/>
    <mergeCell ref="I79:K79"/>
    <mergeCell ref="N78:R78"/>
    <mergeCell ref="S78:U78"/>
    <mergeCell ref="C80:L80"/>
    <mergeCell ref="M80:V80"/>
    <mergeCell ref="D77:H77"/>
    <mergeCell ref="I77:K77"/>
    <mergeCell ref="N77:R77"/>
    <mergeCell ref="S77:U77"/>
    <mergeCell ref="D78:H78"/>
    <mergeCell ref="I78:K78"/>
    <mergeCell ref="D76:H76"/>
    <mergeCell ref="I76:K76"/>
    <mergeCell ref="N75:R75"/>
    <mergeCell ref="S75:U75"/>
    <mergeCell ref="N76:R76"/>
    <mergeCell ref="S76:U76"/>
    <mergeCell ref="N79:R79"/>
    <mergeCell ref="S79:U79"/>
    <mergeCell ref="D74:H74"/>
    <mergeCell ref="I74:K74"/>
    <mergeCell ref="N73:R73"/>
    <mergeCell ref="S73:U73"/>
    <mergeCell ref="D75:H75"/>
    <mergeCell ref="I75:K75"/>
    <mergeCell ref="N74:R74"/>
    <mergeCell ref="S74:U74"/>
    <mergeCell ref="D72:H72"/>
    <mergeCell ref="I72:K72"/>
    <mergeCell ref="D73:H73"/>
    <mergeCell ref="I73:K73"/>
    <mergeCell ref="N72:R72"/>
    <mergeCell ref="S72:U72"/>
    <mergeCell ref="D70:H70"/>
    <mergeCell ref="I70:K70"/>
    <mergeCell ref="N70:R70"/>
    <mergeCell ref="S70:U70"/>
    <mergeCell ref="D71:H71"/>
    <mergeCell ref="I71:K71"/>
    <mergeCell ref="N71:R71"/>
    <mergeCell ref="S71:U71"/>
    <mergeCell ref="I69:K69"/>
    <mergeCell ref="N69:R69"/>
    <mergeCell ref="S69:U69"/>
    <mergeCell ref="W53:Z80"/>
    <mergeCell ref="D54:H54"/>
    <mergeCell ref="I54:K54"/>
    <mergeCell ref="N54:R54"/>
    <mergeCell ref="S54:U54"/>
    <mergeCell ref="D55:H55"/>
    <mergeCell ref="I55:K55"/>
    <mergeCell ref="N55:R55"/>
    <mergeCell ref="S55:U55"/>
    <mergeCell ref="D56:H56"/>
    <mergeCell ref="D62:H62"/>
    <mergeCell ref="I62:K62"/>
    <mergeCell ref="N62:R62"/>
    <mergeCell ref="S62:U62"/>
    <mergeCell ref="D63:H63"/>
    <mergeCell ref="I63:K63"/>
    <mergeCell ref="N63:R63"/>
    <mergeCell ref="S63:U63"/>
    <mergeCell ref="D60:H60"/>
    <mergeCell ref="I60:K60"/>
    <mergeCell ref="D61:H61"/>
    <mergeCell ref="I61:K61"/>
    <mergeCell ref="N61:R61"/>
    <mergeCell ref="S61:U61"/>
    <mergeCell ref="A53:A80"/>
    <mergeCell ref="B53:B80"/>
    <mergeCell ref="D53:H53"/>
    <mergeCell ref="I53:K53"/>
    <mergeCell ref="N53:R53"/>
    <mergeCell ref="S53:U53"/>
    <mergeCell ref="I56:K56"/>
    <mergeCell ref="N56:R56"/>
    <mergeCell ref="S56:U56"/>
    <mergeCell ref="D57:H57"/>
    <mergeCell ref="I57:K57"/>
    <mergeCell ref="N57:R57"/>
    <mergeCell ref="S57:U57"/>
    <mergeCell ref="N58:R58"/>
    <mergeCell ref="S58:U58"/>
    <mergeCell ref="N60:R60"/>
    <mergeCell ref="D66:H66"/>
    <mergeCell ref="I66:K66"/>
    <mergeCell ref="N66:R66"/>
    <mergeCell ref="S66:U66"/>
    <mergeCell ref="D67:H67"/>
    <mergeCell ref="I67:K67"/>
    <mergeCell ref="N67:R67"/>
    <mergeCell ref="S67:U67"/>
    <mergeCell ref="D58:H58"/>
    <mergeCell ref="I58:K58"/>
    <mergeCell ref="N59:R59"/>
    <mergeCell ref="S59:U59"/>
    <mergeCell ref="D59:H59"/>
    <mergeCell ref="I59:K59"/>
    <mergeCell ref="I68:K68"/>
    <mergeCell ref="N68:R68"/>
    <mergeCell ref="D64:H64"/>
    <mergeCell ref="I64:K64"/>
    <mergeCell ref="N64:R64"/>
    <mergeCell ref="S64:U64"/>
    <mergeCell ref="D65:H65"/>
    <mergeCell ref="I65:K65"/>
    <mergeCell ref="N65:R65"/>
    <mergeCell ref="S65:U65"/>
    <mergeCell ref="D50:H50"/>
    <mergeCell ref="I50:K50"/>
    <mergeCell ref="N40:R40"/>
    <mergeCell ref="S40:U40"/>
    <mergeCell ref="S60:U60"/>
    <mergeCell ref="D68:H68"/>
    <mergeCell ref="S68:U68"/>
    <mergeCell ref="D69:H69"/>
    <mergeCell ref="A35:A52"/>
    <mergeCell ref="B35:B52"/>
    <mergeCell ref="N49:R49"/>
    <mergeCell ref="S49:U49"/>
    <mergeCell ref="N42:R42"/>
    <mergeCell ref="S42:U42"/>
    <mergeCell ref="I49:K49"/>
    <mergeCell ref="N36:R36"/>
    <mergeCell ref="S36:U36"/>
    <mergeCell ref="D40:H40"/>
    <mergeCell ref="N51:R51"/>
    <mergeCell ref="S51:U51"/>
    <mergeCell ref="D44:H44"/>
    <mergeCell ref="I44:K44"/>
    <mergeCell ref="D46:H46"/>
    <mergeCell ref="I46:K46"/>
    <mergeCell ref="S39:U39"/>
    <mergeCell ref="D47:H47"/>
    <mergeCell ref="I47:K47"/>
    <mergeCell ref="D37:H37"/>
    <mergeCell ref="I37:K37"/>
    <mergeCell ref="D38:H38"/>
    <mergeCell ref="N37:R37"/>
    <mergeCell ref="S37:U37"/>
    <mergeCell ref="I38:K38"/>
    <mergeCell ref="I43:K43"/>
    <mergeCell ref="D45:H45"/>
    <mergeCell ref="I45:K45"/>
    <mergeCell ref="N43:R43"/>
    <mergeCell ref="N44:R44"/>
    <mergeCell ref="S44:U44"/>
    <mergeCell ref="N45:R45"/>
    <mergeCell ref="S45:U45"/>
    <mergeCell ref="W26:Z29"/>
    <mergeCell ref="D27:H27"/>
    <mergeCell ref="I27:K27"/>
    <mergeCell ref="N27:R27"/>
    <mergeCell ref="S27:U27"/>
    <mergeCell ref="D28:H28"/>
    <mergeCell ref="I28:K28"/>
    <mergeCell ref="D51:H51"/>
    <mergeCell ref="I51:K51"/>
    <mergeCell ref="D43:H43"/>
    <mergeCell ref="S43:U43"/>
    <mergeCell ref="D39:H39"/>
    <mergeCell ref="I39:K39"/>
    <mergeCell ref="N47:R47"/>
    <mergeCell ref="S47:U47"/>
    <mergeCell ref="I40:K40"/>
    <mergeCell ref="D42:H42"/>
    <mergeCell ref="I42:K42"/>
    <mergeCell ref="D41:H41"/>
    <mergeCell ref="I41:K41"/>
    <mergeCell ref="S35:U35"/>
    <mergeCell ref="N46:R46"/>
    <mergeCell ref="S46:U46"/>
    <mergeCell ref="N39:R39"/>
    <mergeCell ref="W22:Z25"/>
    <mergeCell ref="D23:H23"/>
    <mergeCell ref="I23:K23"/>
    <mergeCell ref="N23:R23"/>
    <mergeCell ref="S23:U23"/>
    <mergeCell ref="D24:H24"/>
    <mergeCell ref="I24:K24"/>
    <mergeCell ref="N24:R24"/>
    <mergeCell ref="S24:U24"/>
    <mergeCell ref="A22:A25"/>
    <mergeCell ref="B22:B25"/>
    <mergeCell ref="D22:H22"/>
    <mergeCell ref="I22:K22"/>
    <mergeCell ref="N22:R22"/>
    <mergeCell ref="C25:L25"/>
    <mergeCell ref="M25:V25"/>
    <mergeCell ref="N28:R28"/>
    <mergeCell ref="S28:U28"/>
    <mergeCell ref="S22:U22"/>
    <mergeCell ref="A26:A29"/>
    <mergeCell ref="B26:B29"/>
    <mergeCell ref="D26:H26"/>
    <mergeCell ref="I26:K26"/>
    <mergeCell ref="N26:R26"/>
    <mergeCell ref="S26:U26"/>
    <mergeCell ref="C29:L29"/>
    <mergeCell ref="M29:V29"/>
    <mergeCell ref="W17:Z21"/>
    <mergeCell ref="D18:H18"/>
    <mergeCell ref="I18:K18"/>
    <mergeCell ref="N18:R18"/>
    <mergeCell ref="S18:U18"/>
    <mergeCell ref="D19:H19"/>
    <mergeCell ref="I19:K19"/>
    <mergeCell ref="N19:R19"/>
    <mergeCell ref="S19:U19"/>
    <mergeCell ref="D20:H20"/>
    <mergeCell ref="I20:K20"/>
    <mergeCell ref="N20:R20"/>
    <mergeCell ref="S20:U20"/>
    <mergeCell ref="C21:L21"/>
    <mergeCell ref="M21:V21"/>
    <mergeCell ref="D17:H17"/>
    <mergeCell ref="I17:K17"/>
    <mergeCell ref="N17:R17"/>
    <mergeCell ref="S17:U17"/>
    <mergeCell ref="S11:U11"/>
    <mergeCell ref="A14:A16"/>
    <mergeCell ref="B14:B16"/>
    <mergeCell ref="D14:H14"/>
    <mergeCell ref="I14:K14"/>
    <mergeCell ref="N14:R14"/>
    <mergeCell ref="D12:H12"/>
    <mergeCell ref="I12:K12"/>
    <mergeCell ref="C13:L13"/>
    <mergeCell ref="M13:V13"/>
    <mergeCell ref="S14:U14"/>
    <mergeCell ref="C2:V2"/>
    <mergeCell ref="W2:Z2"/>
    <mergeCell ref="A3:A13"/>
    <mergeCell ref="B3:B13"/>
    <mergeCell ref="D3:H3"/>
    <mergeCell ref="I3:K3"/>
    <mergeCell ref="N3:R3"/>
    <mergeCell ref="S3:U3"/>
    <mergeCell ref="W3:Z13"/>
    <mergeCell ref="D4:H4"/>
    <mergeCell ref="D8:H8"/>
    <mergeCell ref="I8:K8"/>
    <mergeCell ref="N8:R8"/>
    <mergeCell ref="S8:U8"/>
    <mergeCell ref="D9:H9"/>
    <mergeCell ref="I9:K9"/>
    <mergeCell ref="N9:R9"/>
    <mergeCell ref="D10:H10"/>
    <mergeCell ref="I10:K10"/>
    <mergeCell ref="I4:K4"/>
    <mergeCell ref="N4:R4"/>
    <mergeCell ref="S4:U4"/>
    <mergeCell ref="D5:H5"/>
    <mergeCell ref="I5:K5"/>
    <mergeCell ref="N5:R5"/>
    <mergeCell ref="S5:U5"/>
    <mergeCell ref="A81:A85"/>
    <mergeCell ref="B81:B85"/>
    <mergeCell ref="D81:H81"/>
    <mergeCell ref="I81:K81"/>
    <mergeCell ref="N81:R81"/>
    <mergeCell ref="S81:U81"/>
    <mergeCell ref="S9:U9"/>
    <mergeCell ref="D6:H6"/>
    <mergeCell ref="I6:K6"/>
    <mergeCell ref="N6:R6"/>
    <mergeCell ref="S6:U6"/>
    <mergeCell ref="D7:H7"/>
    <mergeCell ref="I7:K7"/>
    <mergeCell ref="N7:R7"/>
    <mergeCell ref="S7:U7"/>
    <mergeCell ref="A17:A21"/>
    <mergeCell ref="B17:B21"/>
    <mergeCell ref="N10:R10"/>
    <mergeCell ref="S10:U10"/>
    <mergeCell ref="D11:H11"/>
    <mergeCell ref="I11:K11"/>
    <mergeCell ref="N11:R11"/>
    <mergeCell ref="W81:Z85"/>
    <mergeCell ref="D82:H82"/>
    <mergeCell ref="I82:K82"/>
    <mergeCell ref="N82:R82"/>
    <mergeCell ref="S82:U82"/>
    <mergeCell ref="D83:H83"/>
    <mergeCell ref="I83:K83"/>
    <mergeCell ref="N83:R83"/>
    <mergeCell ref="S83:U83"/>
    <mergeCell ref="D84:H84"/>
    <mergeCell ref="I84:K84"/>
    <mergeCell ref="N84:R84"/>
    <mergeCell ref="S84:U84"/>
    <mergeCell ref="C85:L85"/>
    <mergeCell ref="M85:V85"/>
    <mergeCell ref="D92:H92"/>
    <mergeCell ref="I92:K92"/>
    <mergeCell ref="N92:R92"/>
    <mergeCell ref="S92:U92"/>
    <mergeCell ref="S91:U91"/>
    <mergeCell ref="W91:Z94"/>
    <mergeCell ref="D93:H93"/>
    <mergeCell ref="I93:K93"/>
    <mergeCell ref="N93:R93"/>
    <mergeCell ref="S93:U93"/>
    <mergeCell ref="C94:L94"/>
    <mergeCell ref="M94:V94"/>
  </mergeCells>
  <phoneticPr fontId="2"/>
  <pageMargins left="0.70866141732283472" right="0.70866141732283472" top="0.74803149606299213" bottom="0.74803149606299213" header="0.31496062992125984" footer="0.31496062992125984"/>
  <pageSetup paperSize="9" scale="68" orientation="portrait" r:id="rId1"/>
  <headerFooter>
    <oddFooter>&amp;C&amp;P</oddFooter>
  </headerFooter>
  <rowBreaks count="4" manualBreakCount="4">
    <brk id="52" max="16383" man="1"/>
    <brk id="103" max="16383" man="1"/>
    <brk id="148" max="16383" man="1"/>
    <brk id="1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目的別歳出</vt:lpstr>
      <vt:lpstr>交付一覧</vt:lpstr>
      <vt:lpstr>団体交付詳細</vt:lpstr>
      <vt:lpstr>団体交付詳細!Print_Titles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2021-11-04T05:13:25Z</cp:lastPrinted>
  <dcterms:created xsi:type="dcterms:W3CDTF">2021-06-07T07:40:30Z</dcterms:created>
  <dcterms:modified xsi:type="dcterms:W3CDTF">2021-11-09T02:25:07Z</dcterms:modified>
</cp:coreProperties>
</file>